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19440" windowHeight="13740"/>
  </bookViews>
  <sheets>
    <sheet name="BDC2020" sheetId="1" r:id="rId1"/>
    <sheet name="Feuil2" sheetId="2" r:id="rId2"/>
    <sheet name="Feuil3" sheetId="3" r:id="rId3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85" i="1"/>
  <c r="G85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8"/>
  <c r="I39"/>
  <c r="I40"/>
  <c r="I41"/>
  <c r="I42"/>
  <c r="I43"/>
  <c r="I44"/>
  <c r="I45"/>
  <c r="I46"/>
  <c r="I47"/>
  <c r="I48"/>
  <c r="I49"/>
  <c r="I50"/>
  <c r="I51"/>
  <c r="I52"/>
  <c r="I53"/>
  <c r="I54"/>
  <c r="I55"/>
  <c r="I56"/>
  <c r="I57"/>
  <c r="I58"/>
  <c r="I59"/>
  <c r="I60"/>
  <c r="I61"/>
  <c r="I62"/>
  <c r="I63"/>
  <c r="I64"/>
  <c r="I67"/>
  <c r="I68"/>
  <c r="I69"/>
  <c r="I70"/>
  <c r="I71"/>
  <c r="I7"/>
  <c r="F84"/>
  <c r="I84" s="1"/>
  <c r="K84" s="1"/>
  <c r="F83"/>
  <c r="I83" s="1"/>
  <c r="K83" s="1"/>
  <c r="F82"/>
  <c r="I82" s="1"/>
  <c r="K82" s="1"/>
  <c r="F81"/>
  <c r="I81" s="1"/>
  <c r="K81" s="1"/>
  <c r="F80"/>
  <c r="I80" s="1"/>
  <c r="K80" s="1"/>
  <c r="F79"/>
  <c r="I79" s="1"/>
  <c r="K79" s="1"/>
  <c r="F78"/>
  <c r="I78" s="1"/>
  <c r="K78" s="1"/>
  <c r="F77"/>
  <c r="I77" s="1"/>
  <c r="K77" s="1"/>
  <c r="F76"/>
  <c r="I76" s="1"/>
  <c r="K76" s="1"/>
  <c r="F75"/>
  <c r="I75" s="1"/>
  <c r="F74"/>
  <c r="I74" s="1"/>
  <c r="F73"/>
  <c r="I73" s="1"/>
  <c r="F72"/>
  <c r="I72" s="1"/>
  <c r="F66"/>
  <c r="I66" s="1"/>
  <c r="F65"/>
  <c r="I65" s="1"/>
  <c r="F37"/>
  <c r="I37" s="1"/>
  <c r="F36"/>
  <c r="I36" s="1"/>
  <c r="F35"/>
  <c r="I35" s="1"/>
  <c r="F34"/>
  <c r="I34" s="1"/>
  <c r="I85" l="1"/>
  <c r="F85"/>
  <c r="K62"/>
  <c r="K63"/>
  <c r="K64"/>
  <c r="K65"/>
  <c r="K61"/>
  <c r="K60"/>
  <c r="K59"/>
  <c r="K58"/>
  <c r="K57"/>
  <c r="K53"/>
  <c r="K54"/>
  <c r="K55"/>
  <c r="K56"/>
  <c r="K52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18"/>
  <c r="K19"/>
  <c r="K20"/>
  <c r="K21"/>
  <c r="K22"/>
  <c r="K23"/>
  <c r="K24"/>
  <c r="K25"/>
  <c r="K26"/>
  <c r="K27"/>
  <c r="K28"/>
  <c r="K29"/>
  <c r="K30"/>
  <c r="K31"/>
  <c r="K10"/>
  <c r="K11"/>
  <c r="K12"/>
  <c r="K13"/>
  <c r="K14"/>
  <c r="K15"/>
  <c r="K16"/>
  <c r="K17"/>
  <c r="K8"/>
  <c r="K9"/>
  <c r="K7"/>
  <c r="K75" l="1"/>
  <c r="K74"/>
  <c r="K73"/>
  <c r="K72"/>
  <c r="K71"/>
  <c r="K70"/>
  <c r="K69"/>
  <c r="K68"/>
  <c r="K67"/>
  <c r="K66"/>
  <c r="K86" l="1"/>
  <c r="K88" l="1"/>
  <c r="K87" s="1"/>
</calcChain>
</file>

<file path=xl/sharedStrings.xml><?xml version="1.0" encoding="utf-8"?>
<sst xmlns="http://schemas.openxmlformats.org/spreadsheetml/2006/main" count="426" uniqueCount="246">
  <si>
    <t>NOM :</t>
  </si>
  <si>
    <r>
      <t>Bon de commande à renvoyer par</t>
    </r>
    <r>
      <rPr>
        <b/>
        <sz val="11"/>
        <color rgb="FFC00000"/>
        <rFont val="Arial"/>
        <family val="2"/>
      </rPr>
      <t xml:space="preserve"> email à l'adresse ci-dessus</t>
    </r>
    <r>
      <rPr>
        <b/>
        <sz val="11"/>
        <color indexed="8"/>
        <rFont val="Arial"/>
        <family val="2"/>
      </rPr>
      <t>,
puis le chèque d’acompte par la poste à :</t>
    </r>
  </si>
  <si>
    <t>PRÉNOM :</t>
  </si>
  <si>
    <t>Frédérique HOFMANN - 133 rue du chemin Vert 75011 PARIS</t>
  </si>
  <si>
    <t>E-MAIL :</t>
  </si>
  <si>
    <t>TÉLÉPHONE :</t>
  </si>
  <si>
    <t>conditionnement réel</t>
  </si>
  <si>
    <t>Unité</t>
  </si>
  <si>
    <t>Conditionnement AMAP</t>
  </si>
  <si>
    <t>Qantité</t>
  </si>
  <si>
    <t>TOTAL</t>
  </si>
  <si>
    <t>Anchoïade</t>
  </si>
  <si>
    <t>Boudin</t>
  </si>
  <si>
    <t>Jambonneau</t>
  </si>
  <si>
    <t>Pâté de campagne</t>
  </si>
  <si>
    <t>Garrigue</t>
  </si>
  <si>
    <t>Châtaignier</t>
  </si>
  <si>
    <t>Lavande</t>
  </si>
  <si>
    <t>Camargue</t>
  </si>
  <si>
    <t>pichoulette 10L</t>
  </si>
  <si>
    <t>pichoulette de 5L</t>
  </si>
  <si>
    <t>FRUITS
JUS
CONSERVES</t>
  </si>
  <si>
    <t>Cassoulet de canard</t>
  </si>
  <si>
    <t>Cuisses confites de canard</t>
  </si>
  <si>
    <t>Rillettes de canard</t>
  </si>
  <si>
    <t>Gésiers de canard</t>
  </si>
  <si>
    <t>Magret sec de canard</t>
  </si>
  <si>
    <t>Pâté au foie gras</t>
  </si>
  <si>
    <t>1 jambon</t>
  </si>
  <si>
    <t>1 saucisse</t>
  </si>
  <si>
    <t>1 L</t>
  </si>
  <si>
    <t>5 L</t>
  </si>
  <si>
    <t>TOTAL :</t>
  </si>
  <si>
    <t>ACOMPTE :</t>
  </si>
  <si>
    <t>RESTE :</t>
  </si>
  <si>
    <t>1 saucisson</t>
  </si>
  <si>
    <t>Prix Cond. Estimé 2019</t>
  </si>
  <si>
    <t>Prix Cond. Réel 2019</t>
  </si>
  <si>
    <t>SAC A VIN</t>
  </si>
  <si>
    <t>VIN DOUX NATUREL</t>
  </si>
  <si>
    <t>1 pot 210g</t>
  </si>
  <si>
    <t>1 pot 90g</t>
  </si>
  <si>
    <t>1 pot 150g</t>
  </si>
  <si>
    <t>1 pot 430g</t>
  </si>
  <si>
    <t>1 pot 370g</t>
  </si>
  <si>
    <t>1 pot 350g</t>
  </si>
  <si>
    <t>1 pot 85g</t>
  </si>
  <si>
    <t>Pâté de foie de porc</t>
  </si>
  <si>
    <t>1 verrine 200g</t>
  </si>
  <si>
    <t>1 pot 200g</t>
  </si>
  <si>
    <t>FROMAGE</t>
  </si>
  <si>
    <t>1 pot 500g</t>
  </si>
  <si>
    <t>1 kg</t>
  </si>
  <si>
    <t>20 disques de 70g</t>
  </si>
  <si>
    <t>Biofrance</t>
  </si>
  <si>
    <t>Cellier de Ségur Rouge 2016 (81)</t>
  </si>
  <si>
    <t>Corbières AOC bio (Aude)</t>
  </si>
  <si>
    <t>1 Pichoulette 10L</t>
  </si>
  <si>
    <t>Cellier de Ségur Blanc 2017 (81)</t>
  </si>
  <si>
    <t>Domaine Cavaillès</t>
  </si>
  <si>
    <t>Minerve Rouge (55)</t>
  </si>
  <si>
    <t>Minerve (Hérault)</t>
  </si>
  <si>
    <t>ROUGE BOUCHéS</t>
  </si>
  <si>
    <t>Domaine Marquise des Mûres</t>
  </si>
  <si>
    <t>Lou Carignan 2019  (&lt;7)</t>
  </si>
  <si>
    <t>St-Chinian AOC Bio libre (Hérault)</t>
  </si>
  <si>
    <t>6 Bouteilles 0,75L</t>
  </si>
  <si>
    <t>Thierry Navarre</t>
  </si>
  <si>
    <t>Vin d'Œillade  2019 (31)</t>
  </si>
  <si>
    <t>St-Chinian Sans IGP (Hérault)</t>
  </si>
  <si>
    <t>La Belle Vie  2016 (78)</t>
  </si>
  <si>
    <t>Absurde génie des fleures</t>
  </si>
  <si>
    <t>Vin naturel Bédarieux (Hérault)</t>
  </si>
  <si>
    <t>Cuvée Coralie 2018 (55)</t>
  </si>
  <si>
    <t>Minervois AOC (Hérault)</t>
  </si>
  <si>
    <t>Domaine Vordy</t>
  </si>
  <si>
    <t>Vieux Carignans 2018 (51)</t>
  </si>
  <si>
    <t>Minervois AOC Bio (Hérault)</t>
  </si>
  <si>
    <t>Métiss 2016 (35)</t>
  </si>
  <si>
    <t>St-Chinian AOC Bio (Hérault)</t>
  </si>
  <si>
    <t>Terre des chardons</t>
  </si>
  <si>
    <t>Bien luné 2019 (25)</t>
  </si>
  <si>
    <t>Costière de Nimes</t>
  </si>
  <si>
    <t>BLANC BOUCHéS</t>
  </si>
  <si>
    <t>Clairette de Bellegarde 2015 (78)</t>
  </si>
  <si>
    <t>AOP Biodynamie (Gard)</t>
  </si>
  <si>
    <t>Manuel Mounier</t>
  </si>
  <si>
    <t>Viognier 2019</t>
  </si>
  <si>
    <t>100 % sans sulfite non filtré (Aude)</t>
  </si>
  <si>
    <t>Nasaara 2019 (50)</t>
  </si>
  <si>
    <t>Bio (Hérault)</t>
  </si>
  <si>
    <t>Muscat doux 2016 (72)</t>
  </si>
  <si>
    <t>Bio (Aude)</t>
  </si>
  <si>
    <t>Les Vignerons du Vallespir</t>
  </si>
  <si>
    <t>Muscat de Rivesaltes 2019 (130)</t>
  </si>
  <si>
    <t>(Pyrénées Orientales)</t>
  </si>
  <si>
    <t>Jus de raisin blanc (clairette)</t>
  </si>
  <si>
    <t>Bio (Gard)</t>
  </si>
  <si>
    <t>6 Bouteilles 1L</t>
  </si>
  <si>
    <t>Domaine du Pech d'André</t>
  </si>
  <si>
    <t>Jus de raisin (clairette, aramon/carignan, alicante)</t>
  </si>
  <si>
    <t>Panaché 3x2 Bio (Hérault)</t>
  </si>
  <si>
    <t>Karim Riman</t>
  </si>
  <si>
    <t>Jus de raisin muscat</t>
  </si>
  <si>
    <t>Biolibre (Vaucluse)</t>
  </si>
  <si>
    <t>6 Bouteilles 0,9L</t>
  </si>
  <si>
    <t>Saveurs sauvages du Sud</t>
  </si>
  <si>
    <t>Confiture d'églantine</t>
  </si>
  <si>
    <t>6 Pots 210Gr</t>
  </si>
  <si>
    <t>Confiture d'arbouse</t>
  </si>
  <si>
    <t>Pesto à l'ail des ours</t>
  </si>
  <si>
    <t>6 Pots 90Gr</t>
  </si>
  <si>
    <t>Pâté végétal châtaigne/ail/champignon</t>
  </si>
  <si>
    <t>6 Pots 150Gr</t>
  </si>
  <si>
    <t>Association Suc</t>
  </si>
  <si>
    <t>Châtaignes au naturel</t>
  </si>
  <si>
    <t>Bio libre (Ardèche)</t>
  </si>
  <si>
    <t>6 Pots 430Gr</t>
  </si>
  <si>
    <t>Purée de châtaignes au naturel</t>
  </si>
  <si>
    <t>12 Pots 370Gr</t>
  </si>
  <si>
    <t>La Ferme de Pisse Renard</t>
  </si>
  <si>
    <t>Crème de châtaignes</t>
  </si>
  <si>
    <t>Bio (Ardèche)</t>
  </si>
  <si>
    <t>Eau de fleur d'oranger</t>
  </si>
  <si>
    <t>6 Bouteilles 0,2L</t>
  </si>
  <si>
    <t>Bissardon</t>
  </si>
  <si>
    <t>Jus de pomme brut</t>
  </si>
  <si>
    <t>AB (Loire)</t>
  </si>
  <si>
    <t>Nectar d'abricot</t>
  </si>
  <si>
    <t>Citronade</t>
  </si>
  <si>
    <t>Jus d'orange</t>
  </si>
  <si>
    <t>Maison Desclaux</t>
  </si>
  <si>
    <t xml:space="preserve">Tapenade verte  </t>
  </si>
  <si>
    <t>(Pyrénnées-Orientales)</t>
  </si>
  <si>
    <t>12 Bocaux 90Gr</t>
  </si>
  <si>
    <t>Tapenade noire</t>
  </si>
  <si>
    <t>12 Bocaux 85Gr</t>
  </si>
  <si>
    <t>Cassoulet de porc</t>
  </si>
  <si>
    <t>(Aude)</t>
  </si>
  <si>
    <t>12 Bocaux 750Gr</t>
  </si>
  <si>
    <t>12 Bocaux 200Gr</t>
  </si>
  <si>
    <t>12 Bocaux 350Gr</t>
  </si>
  <si>
    <t>Jambon
(environ 10,5kg selon séchage de 1 à 2 ans)</t>
  </si>
  <si>
    <t>1 Lot 1Pièces</t>
  </si>
  <si>
    <t>Saucisse
(environ 350g pièce au chargement)</t>
  </si>
  <si>
    <t>1 Lot 2Pièces</t>
  </si>
  <si>
    <t>Saucisson
(environ 350g pièce au chargement)</t>
  </si>
  <si>
    <t>Foie gras de canard entier</t>
  </si>
  <si>
    <t>6 Verrines 200Gr</t>
  </si>
  <si>
    <t>12 Bocaux 850Gr</t>
  </si>
  <si>
    <t>12 Bocaux 340Gr</t>
  </si>
  <si>
    <t>1 Lot 3Pièces</t>
  </si>
  <si>
    <t>GAEC de Faral</t>
  </si>
  <si>
    <t>Tommes de brebis</t>
  </si>
  <si>
    <t>Quasi bio (Aveyron)</t>
  </si>
  <si>
    <t>2 Tommes 2,5Kg</t>
  </si>
  <si>
    <t>Mas de Cournon</t>
  </si>
  <si>
    <t>Bio libre (Gard)</t>
  </si>
  <si>
    <t>6 Pots 500Gr</t>
  </si>
  <si>
    <t>Yêrê</t>
  </si>
  <si>
    <t>75% (x4), 85% (x3), Piment/Sel (x3), Gingembre (x3), Zeste bergamote (x3), Praliné (x4)</t>
  </si>
  <si>
    <t>Équitable (Côte d'Ivoire/Drôme)</t>
  </si>
  <si>
    <t>20 Lot 70Gr</t>
  </si>
  <si>
    <t>Pates Moutarde</t>
  </si>
  <si>
    <t>Ferme Bouteille</t>
  </si>
  <si>
    <t>Penne semi-complètes</t>
  </si>
  <si>
    <t>Blé dur (Drôme)</t>
  </si>
  <si>
    <t>1 Carton 5Kg</t>
  </si>
  <si>
    <t>Fusilli semi-complètes</t>
  </si>
  <si>
    <t>1 Carton 3Kg</t>
  </si>
  <si>
    <t>Moutarde</t>
  </si>
  <si>
    <t>En grain (Drôme)</t>
  </si>
  <si>
    <t>6 Pots 350Gr</t>
  </si>
  <si>
    <t>Bières des régions</t>
  </si>
  <si>
    <t>Tranquille (2 blondes, 2 blanches, 2 ambrées)</t>
  </si>
  <si>
    <t>Bio, (brasseries : Zouaffe, pleine Lune et Vieille Mule)</t>
  </si>
  <si>
    <t>Découverte (2 Pain grillé, 2 Blanches noires, 2 houblon japonais)</t>
  </si>
  <si>
    <t>Bio, (brasseries : De la Loire , pleine Lune et Vieille Mule)</t>
  </si>
  <si>
    <t>Andines</t>
  </si>
  <si>
    <t>Colis des 3 produits</t>
  </si>
  <si>
    <t>Quinoa, sucre de canne, haricot noir</t>
  </si>
  <si>
    <t>1 Lot 3Kg</t>
  </si>
  <si>
    <t>Yachil</t>
  </si>
  <si>
    <t>Arabica (Chiapas)</t>
  </si>
  <si>
    <t>20 Sachets 250Gr</t>
  </si>
  <si>
    <t>Moulu</t>
  </si>
  <si>
    <t>Expresso</t>
  </si>
  <si>
    <t xml:space="preserve">HUILES D'OLIVE
 Terroir du Priorat  a.o.c Siurana  Espagne </t>
  </si>
  <si>
    <t>Terroir du Priorat</t>
  </si>
  <si>
    <t>Huile d’olive</t>
  </si>
  <si>
    <t>AOC (Siurana Catalogne)</t>
  </si>
  <si>
    <t>1 Cubi 5L</t>
  </si>
  <si>
    <t>Huile d’olive bio</t>
  </si>
  <si>
    <t>Long semi complet</t>
  </si>
  <si>
    <t>Bio (Camargue)</t>
  </si>
  <si>
    <t>8 Sachets 1Kg</t>
  </si>
  <si>
    <t>Long blanc</t>
  </si>
  <si>
    <t>Long complet rouge</t>
  </si>
  <si>
    <t>Rond blanc</t>
  </si>
  <si>
    <t>Biosens</t>
  </si>
  <si>
    <t>Liquide vaisselle 1L</t>
  </si>
  <si>
    <t>À la main, romarin</t>
  </si>
  <si>
    <t>Liquide vaisselle 5L</t>
  </si>
  <si>
    <t>2 Bidons 5L</t>
  </si>
  <si>
    <t>Nettoyant multi-usage 1L</t>
  </si>
  <si>
    <t>Sols et surfaces, romarin</t>
  </si>
  <si>
    <t>Nettoyant multi-usage 5L</t>
  </si>
  <si>
    <t>Lessive liquide 5L</t>
  </si>
  <si>
    <t>Machine, lavandin</t>
  </si>
  <si>
    <t>Assouplissant 5L</t>
  </si>
  <si>
    <t>Savon liquide de Marseille 1L</t>
  </si>
  <si>
    <t>Main</t>
  </si>
  <si>
    <t>Gel douche 1L</t>
  </si>
  <si>
    <t>Cheveux &amp; corps, lavande</t>
  </si>
  <si>
    <t>Shampoing usage fréquent 1L</t>
  </si>
  <si>
    <t>Lavande et eaux florales</t>
  </si>
  <si>
    <t>BIERE artisanale</t>
  </si>
  <si>
    <t xml:space="preserve">CHOCOLAT NOIR bio </t>
  </si>
  <si>
    <t>MIELS bio libre</t>
  </si>
  <si>
    <t>OLIVES et ANCHOIS DE COLLIOURE</t>
  </si>
  <si>
    <t>1 bocal 750g</t>
  </si>
  <si>
    <t>1 bocal 200g</t>
  </si>
  <si>
    <t>1 bocal 350g</t>
  </si>
  <si>
    <t>1 bocal 850g</t>
  </si>
  <si>
    <t>1 bocal 340g</t>
  </si>
  <si>
    <t>3 magrets secs</t>
  </si>
  <si>
    <t>1 lot de 3 kg</t>
  </si>
  <si>
    <t>1 paquet 250g</t>
  </si>
  <si>
    <t>1 carton 5kg</t>
  </si>
  <si>
    <t>1 carton 3 kg</t>
  </si>
  <si>
    <t>RIZ BIO
CAMARGUE</t>
  </si>
  <si>
    <t>COSMÉTIQUES
&amp;
PRODUITS
D’ENTRETIEN</t>
  </si>
  <si>
    <t>carton de 6 X 0,75l</t>
  </si>
  <si>
    <r>
      <t xml:space="preserve">1/2 tomme </t>
    </r>
    <r>
      <rPr>
        <sz val="8"/>
        <color indexed="8"/>
        <rFont val="Arial Unicode MS"/>
        <family val="2"/>
      </rPr>
      <t>≃</t>
    </r>
    <r>
      <rPr>
        <sz val="8"/>
        <color theme="1"/>
        <rFont val="Calibri"/>
        <family val="2"/>
        <scheme val="minor"/>
      </rPr>
      <t xml:space="preserve"> 1,250kg</t>
    </r>
  </si>
  <si>
    <t>Produits solidaires</t>
  </si>
  <si>
    <t>Domaine Beaujeu</t>
  </si>
  <si>
    <t>CONSERVES GAEC de Caudemique</t>
  </si>
  <si>
    <t>Caudemique</t>
  </si>
  <si>
    <r>
      <rPr>
        <b/>
        <sz val="9"/>
        <color rgb="FF000000"/>
        <rFont val="Arial"/>
        <family val="2"/>
      </rPr>
      <t>Penumbra</t>
    </r>
    <r>
      <rPr>
        <b/>
        <sz val="9"/>
        <color rgb="FF000000"/>
        <rFont val="Helvetica"/>
      </rPr>
      <t xml:space="preserve"> (cinsault) x3
</t>
    </r>
    <r>
      <rPr>
        <b/>
        <sz val="9"/>
        <color rgb="FF000000"/>
        <rFont val="Arial"/>
        <family val="2"/>
      </rPr>
      <t>Ciulin</t>
    </r>
    <r>
      <rPr>
        <b/>
        <sz val="9"/>
        <color rgb="FF000000"/>
        <rFont val="Helvetica"/>
      </rPr>
      <t xml:space="preserve"> (terrets gris et blancs) x3</t>
    </r>
  </si>
  <si>
    <r>
      <t xml:space="preserve">Remise à Flots 2020 -  AMAP Réunion Père Lachaise - </t>
    </r>
    <r>
      <rPr>
        <b/>
        <sz val="10"/>
        <color rgb="FFC00000"/>
        <rFont val="Helvetica"/>
      </rPr>
      <t>amapperelachaisepeniche@gmail.com</t>
    </r>
    <r>
      <rPr>
        <b/>
        <sz val="10"/>
        <color indexed="8"/>
        <rFont val="Helvetica"/>
      </rPr>
      <t xml:space="preserve"> - 
Merci de BIEN remplir les cases JAUNES</t>
    </r>
  </si>
  <si>
    <t>Cafés Zappatistes</t>
  </si>
  <si>
    <t>AVANT le 5 JUIN 2020 - dernier délai</t>
  </si>
  <si>
    <t>Ordre du chèque d'acompte :
“Frédérique HOFMANN"</t>
  </si>
  <si>
    <t>carton de 6 X 1l</t>
  </si>
  <si>
    <t>carton de 6 X 0,9l</t>
  </si>
  <si>
    <t>flacon O,2L</t>
  </si>
</sst>
</file>

<file path=xl/styles.xml><?xml version="1.0" encoding="utf-8"?>
<styleSheet xmlns="http://schemas.openxmlformats.org/spreadsheetml/2006/main">
  <numFmts count="3">
    <numFmt numFmtId="44" formatCode="_-* #,##0.00\ &quot;€&quot;_-;\-* #,##0.00\ &quot;€&quot;_-;_-* &quot;-&quot;??\ &quot;€&quot;_-;_-@_-"/>
    <numFmt numFmtId="164" formatCode="[$€-2]0.00"/>
    <numFmt numFmtId="165" formatCode="[$-40C]General"/>
  </numFmts>
  <fonts count="3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Helvetica"/>
    </font>
    <font>
      <b/>
      <sz val="10"/>
      <color rgb="FFC00000"/>
      <name val="Helvetica"/>
    </font>
    <font>
      <b/>
      <sz val="9"/>
      <color indexed="8"/>
      <name val="Helvetica"/>
    </font>
    <font>
      <b/>
      <sz val="11"/>
      <color indexed="8"/>
      <name val="Arial"/>
      <family val="2"/>
    </font>
    <font>
      <b/>
      <sz val="11"/>
      <color rgb="FFC00000"/>
      <name val="Arial"/>
      <family val="2"/>
    </font>
    <font>
      <b/>
      <sz val="11"/>
      <color indexed="14"/>
      <name val="Arial"/>
      <family val="2"/>
    </font>
    <font>
      <b/>
      <sz val="9"/>
      <color indexed="8"/>
      <name val="Arial"/>
      <family val="2"/>
    </font>
    <font>
      <sz val="10"/>
      <name val="Verdana"/>
      <family val="2"/>
      <charset val="1"/>
    </font>
    <font>
      <sz val="11"/>
      <color rgb="FF0070C0"/>
      <name val="Calibri"/>
      <family val="2"/>
    </font>
    <font>
      <b/>
      <sz val="12"/>
      <color indexed="21"/>
      <name val="Helvetica"/>
    </font>
    <font>
      <b/>
      <sz val="8"/>
      <color indexed="8"/>
      <name val="Helvetica"/>
    </font>
    <font>
      <sz val="9"/>
      <color indexed="8"/>
      <name val="Helvetica"/>
    </font>
    <font>
      <b/>
      <sz val="11"/>
      <color rgb="FF00B0F0"/>
      <name val="Arial"/>
      <family val="2"/>
    </font>
    <font>
      <b/>
      <sz val="11"/>
      <color rgb="FF00B050"/>
      <name val="Arial"/>
      <family val="2"/>
    </font>
    <font>
      <b/>
      <sz val="9"/>
      <color rgb="FFFF0000"/>
      <name val="Helvetica"/>
    </font>
    <font>
      <b/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1"/>
      <color rgb="FFFF0000"/>
      <name val="Helvetica"/>
    </font>
    <font>
      <b/>
      <i/>
      <sz val="11"/>
      <color rgb="FF00B0F0"/>
      <name val="Helvetica"/>
    </font>
    <font>
      <b/>
      <i/>
      <sz val="11"/>
      <color indexed="21"/>
      <name val="Helvetica"/>
    </font>
    <font>
      <b/>
      <sz val="11"/>
      <color indexed="8"/>
      <name val="Helvetica"/>
    </font>
    <font>
      <b/>
      <u/>
      <sz val="11"/>
      <color theme="1"/>
      <name val="Calibri"/>
      <family val="2"/>
    </font>
    <font>
      <sz val="10"/>
      <color rgb="FF000000"/>
      <name val="Helvetica"/>
    </font>
    <font>
      <sz val="11"/>
      <color theme="1"/>
      <name val="Calibri"/>
      <family val="2"/>
    </font>
    <font>
      <b/>
      <u/>
      <sz val="11"/>
      <name val="Calibri"/>
      <family val="2"/>
    </font>
    <font>
      <sz val="11"/>
      <color indexed="8"/>
      <name val="Calibri"/>
      <family val="2"/>
    </font>
    <font>
      <b/>
      <u/>
      <sz val="11"/>
      <color indexed="8"/>
      <name val="Calibri"/>
      <family val="2"/>
    </font>
    <font>
      <sz val="8"/>
      <color indexed="8"/>
      <name val="Helvetica"/>
    </font>
    <font>
      <sz val="8"/>
      <color theme="1"/>
      <name val="Calibri"/>
      <family val="2"/>
      <scheme val="minor"/>
    </font>
    <font>
      <sz val="8"/>
      <color indexed="8"/>
      <name val="Arial Unicode MS"/>
      <family val="2"/>
    </font>
    <font>
      <sz val="9"/>
      <color theme="1"/>
      <name val="Calibri"/>
      <family val="2"/>
      <scheme val="minor"/>
    </font>
    <font>
      <b/>
      <sz val="9"/>
      <color rgb="FF000000"/>
      <name val="Helvetica"/>
    </font>
    <font>
      <b/>
      <sz val="9"/>
      <color rgb="FF000000"/>
      <name val="Arial"/>
      <family val="2"/>
    </font>
    <font>
      <sz val="9"/>
      <color rgb="FF000000"/>
      <name val="Helvetica"/>
    </font>
    <font>
      <u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indexed="26"/>
      </patternFill>
    </fill>
    <fill>
      <patternFill patternType="solid">
        <fgColor rgb="FFFFFFFF"/>
        <bgColor rgb="FFFFFFFF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11"/>
      </left>
      <right style="thin">
        <color indexed="1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10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9" fillId="0" borderId="0"/>
  </cellStyleXfs>
  <cellXfs count="186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11" fillId="0" borderId="16" xfId="0" applyFont="1" applyFill="1" applyBorder="1" applyAlignment="1">
      <alignment vertical="center" wrapText="1"/>
    </xf>
    <xf numFmtId="0" fontId="18" fillId="0" borderId="0" xfId="0" applyFont="1" applyBorder="1"/>
    <xf numFmtId="0" fontId="18" fillId="0" borderId="0" xfId="0" applyFont="1"/>
    <xf numFmtId="0" fontId="0" fillId="0" borderId="0" xfId="0" applyAlignment="1">
      <alignment horizontal="center" vertical="center"/>
    </xf>
    <xf numFmtId="49" fontId="2" fillId="0" borderId="16" xfId="0" applyNumberFormat="1" applyFont="1" applyFill="1" applyBorder="1" applyAlignment="1">
      <alignment horizontal="center" vertical="center" wrapText="1"/>
    </xf>
    <xf numFmtId="1" fontId="0" fillId="0" borderId="0" xfId="0" applyNumberFormat="1" applyFont="1" applyBorder="1" applyAlignment="1">
      <alignment horizontal="center"/>
    </xf>
    <xf numFmtId="1" fontId="0" fillId="0" borderId="0" xfId="0" applyNumberFormat="1" applyFont="1" applyAlignment="1">
      <alignment horizontal="center"/>
    </xf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11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164" fontId="19" fillId="0" borderId="7" xfId="0" applyNumberFormat="1" applyFont="1" applyFill="1" applyBorder="1" applyAlignment="1">
      <alignment vertical="center" wrapText="1"/>
    </xf>
    <xf numFmtId="164" fontId="20" fillId="0" borderId="12" xfId="0" applyNumberFormat="1" applyFont="1" applyFill="1" applyBorder="1" applyAlignment="1">
      <alignment vertical="center" wrapText="1"/>
    </xf>
    <xf numFmtId="164" fontId="21" fillId="0" borderId="10" xfId="0" applyNumberFormat="1" applyFont="1" applyFill="1" applyBorder="1" applyAlignment="1">
      <alignment vertical="center" wrapText="1"/>
    </xf>
    <xf numFmtId="0" fontId="22" fillId="3" borderId="1" xfId="0" applyFont="1" applyFill="1" applyBorder="1" applyAlignment="1">
      <alignment horizontal="center" vertical="center" wrapText="1"/>
    </xf>
    <xf numFmtId="0" fontId="22" fillId="3" borderId="9" xfId="0" applyFont="1" applyFill="1" applyBorder="1" applyAlignment="1">
      <alignment horizontal="center" vertical="center" wrapText="1"/>
    </xf>
    <xf numFmtId="0" fontId="22" fillId="3" borderId="6" xfId="0" applyFont="1" applyFill="1" applyBorder="1" applyAlignment="1">
      <alignment horizontal="center" vertical="center" wrapText="1"/>
    </xf>
    <xf numFmtId="0" fontId="22" fillId="4" borderId="13" xfId="0" applyNumberFormat="1" applyFont="1" applyFill="1" applyBorder="1" applyAlignment="1">
      <alignment horizontal="center" wrapText="1"/>
    </xf>
    <xf numFmtId="0" fontId="22" fillId="4" borderId="6" xfId="0" applyNumberFormat="1" applyFont="1" applyFill="1" applyBorder="1" applyAlignment="1">
      <alignment horizontal="center" wrapText="1"/>
    </xf>
    <xf numFmtId="49" fontId="24" fillId="7" borderId="6" xfId="2" applyNumberFormat="1" applyFont="1" applyFill="1" applyBorder="1" applyAlignment="1">
      <alignment horizontal="left" vertical="center" wrapText="1"/>
    </xf>
    <xf numFmtId="0" fontId="10" fillId="5" borderId="6" xfId="2" applyFont="1" applyFill="1" applyBorder="1" applyAlignment="1">
      <alignment horizontal="center"/>
    </xf>
    <xf numFmtId="2" fontId="10" fillId="6" borderId="6" xfId="1" applyNumberFormat="1" applyFont="1" applyFill="1" applyBorder="1" applyAlignment="1">
      <alignment horizontal="center"/>
    </xf>
    <xf numFmtId="1" fontId="25" fillId="5" borderId="6" xfId="0" applyNumberFormat="1" applyFont="1" applyFill="1" applyBorder="1" applyAlignment="1">
      <alignment horizontal="center"/>
    </xf>
    <xf numFmtId="165" fontId="24" fillId="7" borderId="1" xfId="2" applyNumberFormat="1" applyFont="1" applyFill="1" applyBorder="1" applyAlignment="1">
      <alignment horizontal="left" vertical="center" wrapText="1"/>
    </xf>
    <xf numFmtId="0" fontId="10" fillId="5" borderId="1" xfId="2" applyFont="1" applyFill="1" applyBorder="1" applyAlignment="1">
      <alignment horizontal="center"/>
    </xf>
    <xf numFmtId="2" fontId="10" fillId="6" borderId="1" xfId="1" applyNumberFormat="1" applyFont="1" applyFill="1" applyBorder="1" applyAlignment="1">
      <alignment horizontal="center"/>
    </xf>
    <xf numFmtId="1" fontId="25" fillId="5" borderId="1" xfId="0" applyNumberFormat="1" applyFont="1" applyFill="1" applyBorder="1" applyAlignment="1">
      <alignment horizontal="center"/>
    </xf>
    <xf numFmtId="165" fontId="24" fillId="7" borderId="9" xfId="2" applyNumberFormat="1" applyFont="1" applyFill="1" applyBorder="1" applyAlignment="1">
      <alignment horizontal="left" vertical="center" wrapText="1"/>
    </xf>
    <xf numFmtId="0" fontId="10" fillId="5" borderId="9" xfId="2" applyFont="1" applyFill="1" applyBorder="1" applyAlignment="1">
      <alignment horizontal="center"/>
    </xf>
    <xf numFmtId="2" fontId="10" fillId="6" borderId="9" xfId="1" applyNumberFormat="1" applyFont="1" applyFill="1" applyBorder="1" applyAlignment="1">
      <alignment horizontal="center"/>
    </xf>
    <xf numFmtId="1" fontId="25" fillId="5" borderId="9" xfId="0" applyNumberFormat="1" applyFont="1" applyFill="1" applyBorder="1" applyAlignment="1">
      <alignment horizontal="center"/>
    </xf>
    <xf numFmtId="49" fontId="24" fillId="7" borderId="1" xfId="2" applyNumberFormat="1" applyFont="1" applyFill="1" applyBorder="1" applyAlignment="1">
      <alignment horizontal="left" vertical="center" wrapText="1"/>
    </xf>
    <xf numFmtId="165" fontId="24" fillId="7" borderId="6" xfId="2" applyNumberFormat="1" applyFont="1" applyFill="1" applyBorder="1" applyAlignment="1">
      <alignment horizontal="left" vertical="center" wrapText="1"/>
    </xf>
    <xf numFmtId="49" fontId="24" fillId="7" borderId="9" xfId="2" applyNumberFormat="1" applyFont="1" applyFill="1" applyBorder="1" applyAlignment="1">
      <alignment horizontal="left" vertical="center" wrapText="1"/>
    </xf>
    <xf numFmtId="0" fontId="27" fillId="5" borderId="6" xfId="0" applyNumberFormat="1" applyFont="1" applyFill="1" applyBorder="1" applyAlignment="1">
      <alignment horizontal="center" wrapText="1"/>
    </xf>
    <xf numFmtId="0" fontId="27" fillId="5" borderId="1" xfId="0" applyNumberFormat="1" applyFont="1" applyFill="1" applyBorder="1" applyAlignment="1">
      <alignment horizontal="center" wrapText="1"/>
    </xf>
    <xf numFmtId="0" fontId="27" fillId="5" borderId="9" xfId="0" applyNumberFormat="1" applyFont="1" applyFill="1" applyBorder="1" applyAlignment="1">
      <alignment horizontal="center" wrapText="1"/>
    </xf>
    <xf numFmtId="49" fontId="24" fillId="7" borderId="13" xfId="2" applyNumberFormat="1" applyFont="1" applyFill="1" applyBorder="1" applyAlignment="1">
      <alignment horizontal="left" vertical="center" wrapText="1"/>
    </xf>
    <xf numFmtId="0" fontId="10" fillId="5" borderId="13" xfId="2" applyFont="1" applyFill="1" applyBorder="1" applyAlignment="1">
      <alignment horizontal="center" vertical="center"/>
    </xf>
    <xf numFmtId="2" fontId="10" fillId="6" borderId="13" xfId="1" applyNumberFormat="1" applyFont="1" applyFill="1" applyBorder="1" applyAlignment="1">
      <alignment horizontal="center" vertical="center"/>
    </xf>
    <xf numFmtId="0" fontId="27" fillId="5" borderId="13" xfId="0" applyNumberFormat="1" applyFont="1" applyFill="1" applyBorder="1" applyAlignment="1">
      <alignment horizontal="center" vertical="center" wrapText="1"/>
    </xf>
    <xf numFmtId="0" fontId="10" fillId="5" borderId="6" xfId="2" applyFont="1" applyFill="1" applyBorder="1" applyAlignment="1">
      <alignment horizontal="center" vertical="center"/>
    </xf>
    <xf numFmtId="2" fontId="10" fillId="6" borderId="6" xfId="1" applyNumberFormat="1" applyFont="1" applyFill="1" applyBorder="1" applyAlignment="1">
      <alignment horizontal="center" vertical="center"/>
    </xf>
    <xf numFmtId="0" fontId="27" fillId="5" borderId="6" xfId="0" applyNumberFormat="1" applyFont="1" applyFill="1" applyBorder="1" applyAlignment="1">
      <alignment horizontal="center" vertical="center" wrapText="1"/>
    </xf>
    <xf numFmtId="0" fontId="10" fillId="5" borderId="9" xfId="2" applyFont="1" applyFill="1" applyBorder="1" applyAlignment="1">
      <alignment horizontal="center" vertical="center"/>
    </xf>
    <xf numFmtId="2" fontId="10" fillId="6" borderId="9" xfId="1" applyNumberFormat="1" applyFont="1" applyFill="1" applyBorder="1" applyAlignment="1">
      <alignment horizontal="center" vertical="center"/>
    </xf>
    <xf numFmtId="0" fontId="27" fillId="5" borderId="9" xfId="0" applyNumberFormat="1" applyFont="1" applyFill="1" applyBorder="1" applyAlignment="1">
      <alignment horizontal="center" vertical="center" wrapText="1"/>
    </xf>
    <xf numFmtId="1" fontId="27" fillId="5" borderId="6" xfId="0" applyNumberFormat="1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/>
    </xf>
    <xf numFmtId="2" fontId="10" fillId="6" borderId="1" xfId="1" applyNumberFormat="1" applyFont="1" applyFill="1" applyBorder="1" applyAlignment="1">
      <alignment horizontal="center" vertical="center"/>
    </xf>
    <xf numFmtId="1" fontId="27" fillId="5" borderId="1" xfId="0" applyNumberFormat="1" applyFont="1" applyFill="1" applyBorder="1" applyAlignment="1">
      <alignment horizontal="center" vertical="center" wrapText="1"/>
    </xf>
    <xf numFmtId="1" fontId="27" fillId="5" borderId="9" xfId="0" applyNumberFormat="1" applyFont="1" applyFill="1" applyBorder="1" applyAlignment="1">
      <alignment horizontal="center" vertical="center" wrapText="1"/>
    </xf>
    <xf numFmtId="0" fontId="22" fillId="4" borderId="1" xfId="0" applyNumberFormat="1" applyFont="1" applyFill="1" applyBorder="1" applyAlignment="1">
      <alignment horizontal="center" wrapText="1"/>
    </xf>
    <xf numFmtId="0" fontId="22" fillId="4" borderId="1" xfId="0" applyNumberFormat="1" applyFont="1" applyFill="1" applyBorder="1" applyAlignment="1">
      <alignment horizontal="center" vertical="center" wrapText="1"/>
    </xf>
    <xf numFmtId="0" fontId="22" fillId="4" borderId="9" xfId="0" applyNumberFormat="1" applyFont="1" applyFill="1" applyBorder="1" applyAlignment="1">
      <alignment horizontal="center" wrapText="1"/>
    </xf>
    <xf numFmtId="165" fontId="24" fillId="7" borderId="18" xfId="2" applyNumberFormat="1" applyFont="1" applyFill="1" applyBorder="1" applyAlignment="1">
      <alignment horizontal="left" vertical="center" wrapText="1"/>
    </xf>
    <xf numFmtId="165" fontId="24" fillId="7" borderId="20" xfId="2" applyNumberFormat="1" applyFont="1" applyFill="1" applyBorder="1" applyAlignment="1">
      <alignment horizontal="left" vertical="center" wrapText="1"/>
    </xf>
    <xf numFmtId="165" fontId="24" fillId="7" borderId="22" xfId="2" applyNumberFormat="1" applyFont="1" applyFill="1" applyBorder="1" applyAlignment="1">
      <alignment horizontal="left" vertical="center" wrapText="1"/>
    </xf>
    <xf numFmtId="165" fontId="24" fillId="7" borderId="4" xfId="2" applyNumberFormat="1" applyFont="1" applyFill="1" applyBorder="1" applyAlignment="1">
      <alignment horizontal="left" vertical="center" wrapText="1"/>
    </xf>
    <xf numFmtId="0" fontId="10" fillId="5" borderId="4" xfId="2" applyFont="1" applyFill="1" applyBorder="1" applyAlignment="1">
      <alignment horizontal="center"/>
    </xf>
    <xf numFmtId="2" fontId="10" fillId="6" borderId="4" xfId="1" applyNumberFormat="1" applyFont="1" applyFill="1" applyBorder="1" applyAlignment="1">
      <alignment horizontal="center"/>
    </xf>
    <xf numFmtId="1" fontId="25" fillId="5" borderId="4" xfId="0" applyNumberFormat="1" applyFont="1" applyFill="1" applyBorder="1" applyAlignment="1">
      <alignment horizontal="center"/>
    </xf>
    <xf numFmtId="0" fontId="22" fillId="4" borderId="4" xfId="0" applyNumberFormat="1" applyFont="1" applyFill="1" applyBorder="1" applyAlignment="1">
      <alignment horizontal="center" wrapText="1"/>
    </xf>
    <xf numFmtId="0" fontId="10" fillId="5" borderId="28" xfId="2" applyFont="1" applyFill="1" applyBorder="1" applyAlignment="1">
      <alignment horizontal="center" vertical="center"/>
    </xf>
    <xf numFmtId="2" fontId="10" fillId="6" borderId="28" xfId="1" applyNumberFormat="1" applyFont="1" applyFill="1" applyBorder="1" applyAlignment="1">
      <alignment horizontal="center" vertical="center"/>
    </xf>
    <xf numFmtId="0" fontId="23" fillId="0" borderId="35" xfId="0" applyFont="1" applyBorder="1" applyAlignment="1">
      <alignment horizontal="center" vertical="center"/>
    </xf>
    <xf numFmtId="0" fontId="22" fillId="3" borderId="28" xfId="0" applyFont="1" applyFill="1" applyBorder="1" applyAlignment="1">
      <alignment horizontal="center" vertical="center" wrapText="1"/>
    </xf>
    <xf numFmtId="49" fontId="24" fillId="7" borderId="25" xfId="2" applyNumberFormat="1" applyFont="1" applyFill="1" applyBorder="1" applyAlignment="1">
      <alignment horizontal="left" vertical="center" wrapText="1"/>
    </xf>
    <xf numFmtId="0" fontId="10" fillId="5" borderId="25" xfId="2" applyFont="1" applyFill="1" applyBorder="1" applyAlignment="1">
      <alignment horizontal="center" vertical="center"/>
    </xf>
    <xf numFmtId="2" fontId="10" fillId="6" borderId="25" xfId="1" applyNumberFormat="1" applyFont="1" applyFill="1" applyBorder="1" applyAlignment="1">
      <alignment horizontal="center" vertical="center"/>
    </xf>
    <xf numFmtId="0" fontId="27" fillId="5" borderId="25" xfId="0" applyNumberFormat="1" applyFont="1" applyFill="1" applyBorder="1" applyAlignment="1">
      <alignment horizontal="center" vertical="center" wrapText="1"/>
    </xf>
    <xf numFmtId="1" fontId="27" fillId="5" borderId="28" xfId="0" applyNumberFormat="1" applyFont="1" applyFill="1" applyBorder="1" applyAlignment="1">
      <alignment horizontal="center" vertical="center" wrapText="1"/>
    </xf>
    <xf numFmtId="0" fontId="22" fillId="3" borderId="13" xfId="0" applyFont="1" applyFill="1" applyBorder="1" applyAlignment="1">
      <alignment horizontal="center" vertical="center" wrapText="1"/>
    </xf>
    <xf numFmtId="2" fontId="0" fillId="0" borderId="0" xfId="0" applyNumberFormat="1" applyBorder="1"/>
    <xf numFmtId="49" fontId="29" fillId="0" borderId="6" xfId="0" applyNumberFormat="1" applyFont="1" applyFill="1" applyBorder="1" applyAlignment="1">
      <alignment horizontal="center" vertical="center" wrapText="1"/>
    </xf>
    <xf numFmtId="49" fontId="29" fillId="0" borderId="1" xfId="0" applyNumberFormat="1" applyFont="1" applyFill="1" applyBorder="1" applyAlignment="1">
      <alignment horizontal="center" vertical="center" wrapText="1"/>
    </xf>
    <xf numFmtId="49" fontId="29" fillId="0" borderId="9" xfId="0" applyNumberFormat="1" applyFont="1" applyFill="1" applyBorder="1" applyAlignment="1">
      <alignment horizontal="center" vertical="center" wrapText="1"/>
    </xf>
    <xf numFmtId="49" fontId="30" fillId="0" borderId="6" xfId="0" applyNumberFormat="1" applyFont="1" applyFill="1" applyBorder="1" applyAlignment="1">
      <alignment horizontal="center" vertical="center" wrapText="1"/>
    </xf>
    <xf numFmtId="49" fontId="30" fillId="0" borderId="1" xfId="0" applyNumberFormat="1" applyFont="1" applyFill="1" applyBorder="1" applyAlignment="1">
      <alignment horizontal="center" vertical="center" wrapText="1"/>
    </xf>
    <xf numFmtId="49" fontId="30" fillId="0" borderId="9" xfId="0" applyNumberFormat="1" applyFont="1" applyFill="1" applyBorder="1" applyAlignment="1">
      <alignment horizontal="center" vertical="center" wrapText="1"/>
    </xf>
    <xf numFmtId="49" fontId="30" fillId="0" borderId="4" xfId="0" applyNumberFormat="1" applyFont="1" applyFill="1" applyBorder="1" applyAlignment="1">
      <alignment horizontal="center" vertical="center" wrapText="1"/>
    </xf>
    <xf numFmtId="49" fontId="29" fillId="0" borderId="13" xfId="0" applyNumberFormat="1" applyFont="1" applyFill="1" applyBorder="1" applyAlignment="1">
      <alignment horizontal="center" vertical="center" wrapText="1"/>
    </xf>
    <xf numFmtId="49" fontId="29" fillId="0" borderId="25" xfId="0" applyNumberFormat="1" applyFont="1" applyFill="1" applyBorder="1" applyAlignment="1">
      <alignment horizontal="center" vertical="center" wrapText="1"/>
    </xf>
    <xf numFmtId="0" fontId="30" fillId="0" borderId="0" xfId="0" applyFont="1" applyBorder="1"/>
    <xf numFmtId="0" fontId="30" fillId="0" borderId="0" xfId="0" applyFont="1"/>
    <xf numFmtId="0" fontId="0" fillId="0" borderId="0" xfId="0" applyBorder="1" applyAlignment="1">
      <alignment vertical="center"/>
    </xf>
    <xf numFmtId="49" fontId="33" fillId="7" borderId="6" xfId="2" applyNumberFormat="1" applyFont="1" applyFill="1" applyBorder="1" applyAlignment="1">
      <alignment vertical="center" wrapText="1"/>
    </xf>
    <xf numFmtId="49" fontId="33" fillId="7" borderId="1" xfId="2" applyNumberFormat="1" applyFont="1" applyFill="1" applyBorder="1" applyAlignment="1">
      <alignment vertical="center" wrapText="1"/>
    </xf>
    <xf numFmtId="49" fontId="33" fillId="7" borderId="9" xfId="2" applyNumberFormat="1" applyFont="1" applyFill="1" applyBorder="1" applyAlignment="1">
      <alignment vertical="center" wrapText="1"/>
    </xf>
    <xf numFmtId="49" fontId="33" fillId="7" borderId="4" xfId="2" applyNumberFormat="1" applyFont="1" applyFill="1" applyBorder="1" applyAlignment="1">
      <alignment vertical="center" wrapText="1"/>
    </xf>
    <xf numFmtId="49" fontId="33" fillId="7" borderId="13" xfId="2" applyNumberFormat="1" applyFont="1" applyFill="1" applyBorder="1" applyAlignment="1">
      <alignment vertical="center" wrapText="1"/>
    </xf>
    <xf numFmtId="49" fontId="33" fillId="7" borderId="25" xfId="2" applyNumberFormat="1" applyFont="1" applyFill="1" applyBorder="1" applyAlignment="1">
      <alignment vertical="center" wrapText="1"/>
    </xf>
    <xf numFmtId="0" fontId="32" fillId="0" borderId="0" xfId="0" applyFont="1" applyBorder="1"/>
    <xf numFmtId="0" fontId="32" fillId="0" borderId="0" xfId="0" applyFont="1"/>
    <xf numFmtId="49" fontId="35" fillId="7" borderId="6" xfId="2" applyNumberFormat="1" applyFont="1" applyFill="1" applyBorder="1" applyAlignment="1">
      <alignment vertical="center" wrapText="1"/>
    </xf>
    <xf numFmtId="49" fontId="35" fillId="7" borderId="1" xfId="2" applyNumberFormat="1" applyFont="1" applyFill="1" applyBorder="1" applyAlignment="1">
      <alignment vertical="center" wrapText="1"/>
    </xf>
    <xf numFmtId="49" fontId="35" fillId="7" borderId="9" xfId="2" applyNumberFormat="1" applyFont="1" applyFill="1" applyBorder="1" applyAlignment="1">
      <alignment vertical="center" wrapText="1"/>
    </xf>
    <xf numFmtId="49" fontId="35" fillId="7" borderId="4" xfId="2" applyNumberFormat="1" applyFont="1" applyFill="1" applyBorder="1" applyAlignment="1">
      <alignment vertical="center" wrapText="1"/>
    </xf>
    <xf numFmtId="49" fontId="35" fillId="7" borderId="13" xfId="2" applyNumberFormat="1" applyFont="1" applyFill="1" applyBorder="1" applyAlignment="1">
      <alignment vertical="center" wrapText="1"/>
    </xf>
    <xf numFmtId="49" fontId="35" fillId="7" borderId="25" xfId="2" applyNumberFormat="1" applyFont="1" applyFill="1" applyBorder="1" applyAlignment="1">
      <alignment vertical="center" wrapText="1"/>
    </xf>
    <xf numFmtId="49" fontId="24" fillId="7" borderId="36" xfId="2" applyNumberFormat="1" applyFont="1" applyFill="1" applyBorder="1" applyAlignment="1">
      <alignment horizontal="left" vertical="center" wrapText="1"/>
    </xf>
    <xf numFmtId="49" fontId="33" fillId="7" borderId="8" xfId="2" applyNumberFormat="1" applyFont="1" applyFill="1" applyBorder="1" applyAlignment="1">
      <alignment vertical="center" wrapText="1"/>
    </xf>
    <xf numFmtId="0" fontId="32" fillId="0" borderId="2" xfId="0" applyFont="1" applyBorder="1" applyAlignment="1">
      <alignment horizontal="center"/>
    </xf>
    <xf numFmtId="49" fontId="4" fillId="0" borderId="24" xfId="0" applyNumberFormat="1" applyFont="1" applyFill="1" applyBorder="1" applyAlignment="1">
      <alignment horizontal="center" vertical="top" wrapText="1"/>
    </xf>
    <xf numFmtId="49" fontId="17" fillId="5" borderId="24" xfId="0" applyNumberFormat="1" applyFont="1" applyFill="1" applyBorder="1" applyAlignment="1">
      <alignment horizontal="center" vertical="center" wrapText="1"/>
    </xf>
    <xf numFmtId="49" fontId="8" fillId="5" borderId="24" xfId="0" applyNumberFormat="1" applyFont="1" applyFill="1" applyBorder="1" applyAlignment="1">
      <alignment horizontal="center" vertical="center" wrapText="1"/>
    </xf>
    <xf numFmtId="1" fontId="13" fillId="5" borderId="24" xfId="0" applyNumberFormat="1" applyFont="1" applyFill="1" applyBorder="1" applyAlignment="1">
      <alignment horizontal="center" vertical="center" wrapText="1"/>
    </xf>
    <xf numFmtId="49" fontId="12" fillId="0" borderId="24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4" fillId="0" borderId="24" xfId="0" applyNumberFormat="1" applyFont="1" applyFill="1" applyBorder="1" applyAlignment="1">
      <alignment horizontal="center" vertical="center" wrapText="1"/>
    </xf>
    <xf numFmtId="49" fontId="16" fillId="0" borderId="24" xfId="0" applyNumberFormat="1" applyFont="1" applyFill="1" applyBorder="1" applyAlignment="1">
      <alignment horizontal="center" vertical="center" wrapText="1"/>
    </xf>
    <xf numFmtId="2" fontId="19" fillId="2" borderId="7" xfId="0" applyNumberFormat="1" applyFont="1" applyFill="1" applyBorder="1" applyAlignment="1">
      <alignment vertical="center" wrapText="1"/>
    </xf>
    <xf numFmtId="2" fontId="19" fillId="2" borderId="12" xfId="0" applyNumberFormat="1" applyFont="1" applyFill="1" applyBorder="1" applyAlignment="1">
      <alignment vertical="center" wrapText="1"/>
    </xf>
    <xf numFmtId="2" fontId="19" fillId="2" borderId="10" xfId="0" applyNumberFormat="1" applyFont="1" applyFill="1" applyBorder="1" applyAlignment="1">
      <alignment vertical="center" wrapText="1"/>
    </xf>
    <xf numFmtId="2" fontId="19" fillId="2" borderId="31" xfId="0" applyNumberFormat="1" applyFont="1" applyFill="1" applyBorder="1" applyAlignment="1">
      <alignment vertical="center" wrapText="1"/>
    </xf>
    <xf numFmtId="2" fontId="19" fillId="2" borderId="14" xfId="0" applyNumberFormat="1" applyFont="1" applyFill="1" applyBorder="1" applyAlignment="1">
      <alignment vertical="center" wrapText="1"/>
    </xf>
    <xf numFmtId="2" fontId="19" fillId="2" borderId="26" xfId="0" applyNumberFormat="1" applyFont="1" applyFill="1" applyBorder="1" applyAlignment="1">
      <alignment vertical="center" wrapText="1"/>
    </xf>
    <xf numFmtId="2" fontId="2" fillId="2" borderId="6" xfId="0" applyNumberFormat="1" applyFont="1" applyFill="1" applyBorder="1" applyAlignment="1">
      <alignment vertical="center" wrapText="1"/>
    </xf>
    <xf numFmtId="2" fontId="2" fillId="2" borderId="1" xfId="0" applyNumberFormat="1" applyFont="1" applyFill="1" applyBorder="1" applyAlignment="1">
      <alignment vertical="center" wrapText="1"/>
    </xf>
    <xf numFmtId="2" fontId="2" fillId="2" borderId="9" xfId="0" applyNumberFormat="1" applyFont="1" applyFill="1" applyBorder="1" applyAlignment="1">
      <alignment vertical="center" wrapText="1"/>
    </xf>
    <xf numFmtId="2" fontId="2" fillId="2" borderId="4" xfId="0" applyNumberFormat="1" applyFont="1" applyFill="1" applyBorder="1" applyAlignment="1">
      <alignment vertical="center" wrapText="1"/>
    </xf>
    <xf numFmtId="2" fontId="2" fillId="2" borderId="13" xfId="0" applyNumberFormat="1" applyFont="1" applyFill="1" applyBorder="1" applyAlignment="1">
      <alignment vertical="center" wrapText="1"/>
    </xf>
    <xf numFmtId="2" fontId="2" fillId="2" borderId="25" xfId="0" applyNumberFormat="1" applyFont="1" applyFill="1" applyBorder="1" applyAlignment="1">
      <alignment vertical="center" wrapText="1"/>
    </xf>
    <xf numFmtId="164" fontId="0" fillId="0" borderId="0" xfId="0" applyNumberFormat="1" applyBorder="1" applyAlignment="1">
      <alignment vertical="center"/>
    </xf>
    <xf numFmtId="0" fontId="27" fillId="5" borderId="4" xfId="0" applyNumberFormat="1" applyFont="1" applyFill="1" applyBorder="1" applyAlignment="1">
      <alignment horizontal="center" wrapText="1"/>
    </xf>
    <xf numFmtId="49" fontId="29" fillId="0" borderId="4" xfId="0" applyNumberFormat="1" applyFont="1" applyFill="1" applyBorder="1" applyAlignment="1">
      <alignment horizontal="center" vertical="center" wrapText="1"/>
    </xf>
    <xf numFmtId="0" fontId="22" fillId="4" borderId="4" xfId="0" applyNumberFormat="1" applyFont="1" applyFill="1" applyBorder="1" applyAlignment="1">
      <alignment horizontal="center" vertical="center" wrapText="1"/>
    </xf>
    <xf numFmtId="49" fontId="24" fillId="7" borderId="3" xfId="2" applyNumberFormat="1" applyFont="1" applyFill="1" applyBorder="1" applyAlignment="1">
      <alignment horizontal="left" vertical="center" wrapText="1"/>
    </xf>
    <xf numFmtId="49" fontId="33" fillId="7" borderId="32" xfId="2" applyNumberFormat="1" applyFont="1" applyFill="1" applyBorder="1" applyAlignment="1">
      <alignment vertical="center" wrapText="1"/>
    </xf>
    <xf numFmtId="49" fontId="35" fillId="7" borderId="28" xfId="2" applyNumberFormat="1" applyFont="1" applyFill="1" applyBorder="1" applyAlignment="1">
      <alignment vertical="center" wrapText="1"/>
    </xf>
    <xf numFmtId="49" fontId="30" fillId="0" borderId="28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vertical="center" wrapText="1"/>
    </xf>
    <xf numFmtId="2" fontId="19" fillId="2" borderId="44" xfId="0" applyNumberFormat="1" applyFont="1" applyFill="1" applyBorder="1" applyAlignment="1">
      <alignment vertical="center" wrapText="1"/>
    </xf>
    <xf numFmtId="49" fontId="24" fillId="7" borderId="13" xfId="2" applyNumberFormat="1" applyFont="1" applyFill="1" applyBorder="1" applyAlignment="1">
      <alignment horizontal="center" vertical="center" wrapText="1"/>
    </xf>
    <xf numFmtId="49" fontId="30" fillId="0" borderId="13" xfId="0" applyNumberFormat="1" applyFont="1" applyFill="1" applyBorder="1" applyAlignment="1">
      <alignment horizontal="center" vertical="center" wrapText="1"/>
    </xf>
    <xf numFmtId="0" fontId="23" fillId="0" borderId="35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23" fillId="0" borderId="27" xfId="0" applyFont="1" applyBorder="1" applyAlignment="1">
      <alignment horizontal="center" vertical="center" wrapText="1"/>
    </xf>
    <xf numFmtId="0" fontId="22" fillId="4" borderId="25" xfId="0" applyNumberFormat="1" applyFont="1" applyFill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6" fillId="0" borderId="33" xfId="2" applyFont="1" applyBorder="1" applyAlignment="1">
      <alignment horizontal="center" vertical="center" wrapText="1"/>
    </xf>
    <xf numFmtId="0" fontId="26" fillId="0" borderId="34" xfId="2" applyFont="1" applyBorder="1" applyAlignment="1">
      <alignment horizontal="center" vertical="center" wrapText="1"/>
    </xf>
    <xf numFmtId="0" fontId="26" fillId="0" borderId="29" xfId="2" applyFont="1" applyBorder="1" applyAlignment="1">
      <alignment horizontal="center" vertical="center" wrapText="1"/>
    </xf>
    <xf numFmtId="0" fontId="26" fillId="0" borderId="5" xfId="2" applyFont="1" applyBorder="1" applyAlignment="1">
      <alignment horizontal="center" vertical="center" wrapText="1"/>
    </xf>
    <xf numFmtId="0" fontId="26" fillId="0" borderId="11" xfId="2" applyFont="1" applyBorder="1" applyAlignment="1">
      <alignment horizontal="center" vertical="center" wrapText="1"/>
    </xf>
    <xf numFmtId="0" fontId="26" fillId="0" borderId="30" xfId="2" applyFont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42" xfId="0" applyNumberFormat="1" applyFont="1" applyFill="1" applyBorder="1" applyAlignment="1">
      <alignment horizontal="center" vertical="center"/>
    </xf>
    <xf numFmtId="49" fontId="5" fillId="0" borderId="17" xfId="0" applyNumberFormat="1" applyFont="1" applyFill="1" applyBorder="1" applyAlignment="1">
      <alignment horizontal="center" vertical="center" wrapText="1"/>
    </xf>
    <xf numFmtId="49" fontId="5" fillId="0" borderId="43" xfId="0" applyNumberFormat="1" applyFont="1" applyFill="1" applyBorder="1" applyAlignment="1">
      <alignment horizontal="center" vertical="center" wrapText="1"/>
    </xf>
    <xf numFmtId="49" fontId="5" fillId="0" borderId="38" xfId="0" applyNumberFormat="1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15" fillId="0" borderId="19" xfId="0" applyNumberFormat="1" applyFont="1" applyFill="1" applyBorder="1" applyAlignment="1">
      <alignment horizontal="center" vertical="center" wrapText="1"/>
    </xf>
    <xf numFmtId="49" fontId="15" fillId="0" borderId="23" xfId="0" applyNumberFormat="1" applyFont="1" applyFill="1" applyBorder="1" applyAlignment="1">
      <alignment horizontal="center" vertical="center" wrapText="1"/>
    </xf>
    <xf numFmtId="49" fontId="15" fillId="0" borderId="39" xfId="0" applyNumberFormat="1" applyFont="1" applyFill="1" applyBorder="1" applyAlignment="1">
      <alignment horizontal="center" vertical="center" wrapText="1"/>
    </xf>
    <xf numFmtId="49" fontId="14" fillId="0" borderId="21" xfId="0" applyNumberFormat="1" applyFont="1" applyFill="1" applyBorder="1" applyAlignment="1">
      <alignment horizontal="center" vertical="center" wrapText="1"/>
    </xf>
    <xf numFmtId="49" fontId="14" fillId="0" borderId="36" xfId="0" applyNumberFormat="1" applyFont="1" applyFill="1" applyBorder="1" applyAlignment="1">
      <alignment horizontal="center" vertical="center" wrapText="1"/>
    </xf>
    <xf numFmtId="49" fontId="14" fillId="0" borderId="41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right" vertical="center" wrapText="1"/>
    </xf>
    <xf numFmtId="49" fontId="4" fillId="0" borderId="6" xfId="0" applyNumberFormat="1" applyFont="1" applyFill="1" applyBorder="1" applyAlignment="1">
      <alignment horizontal="right" vertical="center" wrapText="1"/>
    </xf>
    <xf numFmtId="49" fontId="4" fillId="0" borderId="11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4" fillId="0" borderId="8" xfId="0" applyNumberFormat="1" applyFont="1" applyFill="1" applyBorder="1" applyAlignment="1">
      <alignment horizontal="right" vertical="center" wrapText="1"/>
    </xf>
    <xf numFmtId="49" fontId="4" fillId="0" borderId="9" xfId="0" applyNumberFormat="1" applyFont="1" applyFill="1" applyBorder="1" applyAlignment="1">
      <alignment horizontal="right" vertical="center" wrapText="1"/>
    </xf>
    <xf numFmtId="49" fontId="4" fillId="4" borderId="37" xfId="0" applyNumberFormat="1" applyFont="1" applyFill="1" applyBorder="1" applyAlignment="1">
      <alignment horizontal="left" vertical="center" wrapText="1"/>
    </xf>
    <xf numFmtId="49" fontId="4" fillId="4" borderId="38" xfId="0" applyNumberFormat="1" applyFont="1" applyFill="1" applyBorder="1" applyAlignment="1">
      <alignment horizontal="left" vertical="center" wrapText="1"/>
    </xf>
    <xf numFmtId="49" fontId="4" fillId="4" borderId="15" xfId="0" applyNumberFormat="1" applyFont="1" applyFill="1" applyBorder="1" applyAlignment="1">
      <alignment horizontal="left" vertical="center" wrapText="1"/>
    </xf>
    <xf numFmtId="49" fontId="4" fillId="4" borderId="39" xfId="0" applyNumberFormat="1" applyFont="1" applyFill="1" applyBorder="1" applyAlignment="1">
      <alignment horizontal="left" vertical="center" wrapText="1"/>
    </xf>
    <xf numFmtId="49" fontId="4" fillId="4" borderId="40" xfId="0" applyNumberFormat="1" applyFont="1" applyFill="1" applyBorder="1" applyAlignment="1">
      <alignment horizontal="left" vertical="center" wrapText="1"/>
    </xf>
    <xf numFmtId="49" fontId="4" fillId="4" borderId="41" xfId="0" applyNumberFormat="1" applyFont="1" applyFill="1" applyBorder="1" applyAlignment="1">
      <alignment horizontal="left" vertical="center" wrapText="1"/>
    </xf>
    <xf numFmtId="49" fontId="28" fillId="0" borderId="5" xfId="0" applyNumberFormat="1" applyFont="1" applyFill="1" applyBorder="1" applyAlignment="1">
      <alignment horizontal="center" vertical="center" wrapText="1"/>
    </xf>
    <xf numFmtId="49" fontId="28" fillId="0" borderId="11" xfId="0" applyNumberFormat="1" applyFont="1" applyFill="1" applyBorder="1" applyAlignment="1">
      <alignment horizontal="center" vertical="center" wrapText="1"/>
    </xf>
    <xf numFmtId="49" fontId="28" fillId="0" borderId="8" xfId="0" applyNumberFormat="1" applyFont="1" applyFill="1" applyBorder="1" applyAlignment="1">
      <alignment horizontal="center" vertical="center" wrapText="1"/>
    </xf>
    <xf numFmtId="0" fontId="26" fillId="0" borderId="8" xfId="2" applyFont="1" applyBorder="1" applyAlignment="1">
      <alignment horizontal="center" vertical="center" wrapText="1"/>
    </xf>
    <xf numFmtId="49" fontId="28" fillId="0" borderId="32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23" fillId="0" borderId="30" xfId="0" applyFont="1" applyBorder="1" applyAlignment="1">
      <alignment horizontal="center" vertical="center" wrapText="1"/>
    </xf>
  </cellXfs>
  <cellStyles count="3">
    <cellStyle name="Excel Built-in Normal" xfId="2"/>
    <cellStyle name="Monétaire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8"/>
  <sheetViews>
    <sheetView tabSelected="1" workbookViewId="0">
      <selection activeCell="I8" sqref="I8"/>
    </sheetView>
  </sheetViews>
  <sheetFormatPr baseColWidth="10" defaultRowHeight="15"/>
  <cols>
    <col min="1" max="1" width="14.5703125" style="139" customWidth="1"/>
    <col min="2" max="2" width="22.5703125" customWidth="1"/>
    <col min="3" max="3" width="43.5703125" style="95" customWidth="1"/>
    <col min="4" max="4" width="26.42578125" style="95" customWidth="1"/>
    <col min="5" max="5" width="17.42578125" style="5" hidden="1" customWidth="1"/>
    <col min="6" max="6" width="10.85546875" hidden="1" customWidth="1"/>
    <col min="7" max="7" width="6.85546875" style="9" hidden="1" customWidth="1"/>
    <col min="8" max="8" width="15.140625" style="86" bestFit="1" customWidth="1"/>
    <col min="9" max="9" width="10" style="1" customWidth="1"/>
    <col min="10" max="10" width="9.7109375" customWidth="1"/>
    <col min="11" max="11" width="16.7109375" customWidth="1"/>
  </cols>
  <sheetData>
    <row r="1" spans="1:11" ht="36" customHeight="1" thickBot="1">
      <c r="A1" s="151" t="s">
        <v>239</v>
      </c>
      <c r="B1" s="152"/>
      <c r="C1" s="152"/>
      <c r="D1" s="152"/>
      <c r="E1" s="152"/>
      <c r="F1" s="152"/>
      <c r="G1" s="152"/>
      <c r="H1" s="152"/>
      <c r="I1" s="152"/>
      <c r="J1" s="152"/>
      <c r="K1" s="153"/>
    </row>
    <row r="2" spans="1:11" s="1" customFormat="1" ht="45.75" customHeight="1">
      <c r="A2" s="166" t="s">
        <v>0</v>
      </c>
      <c r="B2" s="167"/>
      <c r="C2" s="172"/>
      <c r="D2" s="173"/>
      <c r="E2" s="154" t="s">
        <v>1</v>
      </c>
      <c r="F2" s="155"/>
      <c r="G2" s="155"/>
      <c r="H2" s="155"/>
      <c r="I2" s="155"/>
      <c r="J2" s="155"/>
      <c r="K2" s="156"/>
    </row>
    <row r="3" spans="1:11" s="1" customFormat="1" ht="30" customHeight="1">
      <c r="A3" s="168" t="s">
        <v>2</v>
      </c>
      <c r="B3" s="169"/>
      <c r="C3" s="174"/>
      <c r="D3" s="175"/>
      <c r="E3" s="157" t="s">
        <v>3</v>
      </c>
      <c r="F3" s="158"/>
      <c r="G3" s="158"/>
      <c r="H3" s="158"/>
      <c r="I3" s="158"/>
      <c r="J3" s="158"/>
      <c r="K3" s="159"/>
    </row>
    <row r="4" spans="1:11" s="1" customFormat="1" ht="32.25" customHeight="1">
      <c r="A4" s="168" t="s">
        <v>4</v>
      </c>
      <c r="B4" s="169"/>
      <c r="C4" s="174"/>
      <c r="D4" s="175"/>
      <c r="E4" s="160" t="s">
        <v>242</v>
      </c>
      <c r="F4" s="161"/>
      <c r="G4" s="161"/>
      <c r="H4" s="161"/>
      <c r="I4" s="161"/>
      <c r="J4" s="161"/>
      <c r="K4" s="162"/>
    </row>
    <row r="5" spans="1:11" s="1" customFormat="1" ht="15.75" thickBot="1">
      <c r="A5" s="170" t="s">
        <v>5</v>
      </c>
      <c r="B5" s="171"/>
      <c r="C5" s="176"/>
      <c r="D5" s="177"/>
      <c r="E5" s="163" t="s">
        <v>241</v>
      </c>
      <c r="F5" s="164"/>
      <c r="G5" s="164"/>
      <c r="H5" s="164"/>
      <c r="I5" s="164"/>
      <c r="J5" s="164"/>
      <c r="K5" s="165"/>
    </row>
    <row r="6" spans="1:11" ht="36.75" thickBot="1">
      <c r="A6" s="183"/>
      <c r="B6" s="184"/>
      <c r="C6" s="104"/>
      <c r="D6" s="105"/>
      <c r="E6" s="106" t="s">
        <v>6</v>
      </c>
      <c r="F6" s="107" t="s">
        <v>36</v>
      </c>
      <c r="G6" s="108" t="s">
        <v>7</v>
      </c>
      <c r="H6" s="109" t="s">
        <v>8</v>
      </c>
      <c r="I6" s="110" t="s">
        <v>37</v>
      </c>
      <c r="J6" s="111" t="s">
        <v>9</v>
      </c>
      <c r="K6" s="112" t="s">
        <v>10</v>
      </c>
    </row>
    <row r="7" spans="1:11">
      <c r="A7" s="142" t="s">
        <v>38</v>
      </c>
      <c r="B7" s="21" t="s">
        <v>54</v>
      </c>
      <c r="C7" s="88" t="s">
        <v>55</v>
      </c>
      <c r="D7" s="96" t="s">
        <v>56</v>
      </c>
      <c r="E7" s="22" t="s">
        <v>57</v>
      </c>
      <c r="F7" s="23">
        <v>37.29</v>
      </c>
      <c r="G7" s="24">
        <v>1</v>
      </c>
      <c r="H7" s="76" t="s">
        <v>19</v>
      </c>
      <c r="I7" s="119">
        <f>F7/G7</f>
        <v>37.29</v>
      </c>
      <c r="J7" s="20"/>
      <c r="K7" s="113">
        <f>I7*J7</f>
        <v>0</v>
      </c>
    </row>
    <row r="8" spans="1:11">
      <c r="A8" s="143"/>
      <c r="B8" s="25" t="s">
        <v>54</v>
      </c>
      <c r="C8" s="89" t="s">
        <v>58</v>
      </c>
      <c r="D8" s="97" t="s">
        <v>56</v>
      </c>
      <c r="E8" s="26" t="s">
        <v>57</v>
      </c>
      <c r="F8" s="27">
        <v>38.29</v>
      </c>
      <c r="G8" s="28">
        <v>1</v>
      </c>
      <c r="H8" s="77" t="s">
        <v>19</v>
      </c>
      <c r="I8" s="120">
        <f t="shared" ref="I8:I69" si="0">F8/G8</f>
        <v>38.29</v>
      </c>
      <c r="J8" s="54"/>
      <c r="K8" s="114">
        <f t="shared" ref="K8:K69" si="1">I8*J8</f>
        <v>0</v>
      </c>
    </row>
    <row r="9" spans="1:11" ht="15.75" thickBot="1">
      <c r="A9" s="144"/>
      <c r="B9" s="29" t="s">
        <v>59</v>
      </c>
      <c r="C9" s="90" t="s">
        <v>60</v>
      </c>
      <c r="D9" s="98" t="s">
        <v>61</v>
      </c>
      <c r="E9" s="30" t="s">
        <v>57</v>
      </c>
      <c r="F9" s="31">
        <v>23.7</v>
      </c>
      <c r="G9" s="32">
        <v>1</v>
      </c>
      <c r="H9" s="78" t="s">
        <v>19</v>
      </c>
      <c r="I9" s="121">
        <f t="shared" si="0"/>
        <v>23.7</v>
      </c>
      <c r="J9" s="56"/>
      <c r="K9" s="115">
        <f t="shared" si="1"/>
        <v>0</v>
      </c>
    </row>
    <row r="10" spans="1:11" ht="25.5">
      <c r="A10" s="142" t="s">
        <v>62</v>
      </c>
      <c r="B10" s="21" t="s">
        <v>63</v>
      </c>
      <c r="C10" s="88" t="s">
        <v>64</v>
      </c>
      <c r="D10" s="96" t="s">
        <v>65</v>
      </c>
      <c r="E10" s="22" t="s">
        <v>66</v>
      </c>
      <c r="F10" s="23">
        <v>42.85</v>
      </c>
      <c r="G10" s="24">
        <v>1</v>
      </c>
      <c r="H10" s="79" t="s">
        <v>232</v>
      </c>
      <c r="I10" s="119">
        <f t="shared" si="0"/>
        <v>42.85</v>
      </c>
      <c r="J10" s="20"/>
      <c r="K10" s="113">
        <f t="shared" si="1"/>
        <v>0</v>
      </c>
    </row>
    <row r="11" spans="1:11">
      <c r="A11" s="143"/>
      <c r="B11" s="25" t="s">
        <v>67</v>
      </c>
      <c r="C11" s="89" t="s">
        <v>68</v>
      </c>
      <c r="D11" s="97" t="s">
        <v>69</v>
      </c>
      <c r="E11" s="26" t="s">
        <v>66</v>
      </c>
      <c r="F11" s="27">
        <v>39.68</v>
      </c>
      <c r="G11" s="28">
        <v>1</v>
      </c>
      <c r="H11" s="80" t="s">
        <v>232</v>
      </c>
      <c r="I11" s="120">
        <f t="shared" si="0"/>
        <v>39.68</v>
      </c>
      <c r="J11" s="54"/>
      <c r="K11" s="114">
        <f t="shared" si="1"/>
        <v>0</v>
      </c>
    </row>
    <row r="12" spans="1:11">
      <c r="A12" s="143"/>
      <c r="B12" s="25" t="s">
        <v>54</v>
      </c>
      <c r="C12" s="89" t="s">
        <v>70</v>
      </c>
      <c r="D12" s="97" t="s">
        <v>56</v>
      </c>
      <c r="E12" s="26" t="s">
        <v>66</v>
      </c>
      <c r="F12" s="27">
        <v>35</v>
      </c>
      <c r="G12" s="28">
        <v>1</v>
      </c>
      <c r="H12" s="80" t="s">
        <v>232</v>
      </c>
      <c r="I12" s="120">
        <f t="shared" si="0"/>
        <v>35</v>
      </c>
      <c r="J12" s="54"/>
      <c r="K12" s="114">
        <f t="shared" si="1"/>
        <v>0</v>
      </c>
    </row>
    <row r="13" spans="1:11" ht="25.5">
      <c r="A13" s="143"/>
      <c r="B13" s="25" t="s">
        <v>71</v>
      </c>
      <c r="C13" s="89" t="s">
        <v>238</v>
      </c>
      <c r="D13" s="97" t="s">
        <v>72</v>
      </c>
      <c r="E13" s="26" t="s">
        <v>66</v>
      </c>
      <c r="F13" s="27">
        <v>53</v>
      </c>
      <c r="G13" s="28">
        <v>1</v>
      </c>
      <c r="H13" s="80" t="s">
        <v>232</v>
      </c>
      <c r="I13" s="120">
        <f t="shared" si="0"/>
        <v>53</v>
      </c>
      <c r="J13" s="54"/>
      <c r="K13" s="114">
        <f t="shared" si="1"/>
        <v>0</v>
      </c>
    </row>
    <row r="14" spans="1:11">
      <c r="A14" s="143"/>
      <c r="B14" s="25" t="s">
        <v>59</v>
      </c>
      <c r="C14" s="89" t="s">
        <v>73</v>
      </c>
      <c r="D14" s="97" t="s">
        <v>74</v>
      </c>
      <c r="E14" s="26" t="s">
        <v>66</v>
      </c>
      <c r="F14" s="27">
        <v>28.4</v>
      </c>
      <c r="G14" s="28">
        <v>1</v>
      </c>
      <c r="H14" s="80" t="s">
        <v>232</v>
      </c>
      <c r="I14" s="120">
        <f t="shared" si="0"/>
        <v>28.4</v>
      </c>
      <c r="J14" s="54"/>
      <c r="K14" s="114">
        <f t="shared" si="1"/>
        <v>0</v>
      </c>
    </row>
    <row r="15" spans="1:11">
      <c r="A15" s="143"/>
      <c r="B15" s="25" t="s">
        <v>75</v>
      </c>
      <c r="C15" s="89" t="s">
        <v>76</v>
      </c>
      <c r="D15" s="97" t="s">
        <v>77</v>
      </c>
      <c r="E15" s="26" t="s">
        <v>66</v>
      </c>
      <c r="F15" s="27">
        <v>34.1</v>
      </c>
      <c r="G15" s="28">
        <v>1</v>
      </c>
      <c r="H15" s="80" t="s">
        <v>232</v>
      </c>
      <c r="I15" s="120">
        <f t="shared" si="0"/>
        <v>34.1</v>
      </c>
      <c r="J15" s="54"/>
      <c r="K15" s="114">
        <f t="shared" si="1"/>
        <v>0</v>
      </c>
    </row>
    <row r="16" spans="1:11" ht="25.5">
      <c r="A16" s="143"/>
      <c r="B16" s="33" t="s">
        <v>63</v>
      </c>
      <c r="C16" s="89" t="s">
        <v>78</v>
      </c>
      <c r="D16" s="97" t="s">
        <v>79</v>
      </c>
      <c r="E16" s="26" t="s">
        <v>66</v>
      </c>
      <c r="F16" s="27">
        <v>42.85</v>
      </c>
      <c r="G16" s="28">
        <v>1</v>
      </c>
      <c r="H16" s="80" t="s">
        <v>232</v>
      </c>
      <c r="I16" s="120">
        <f t="shared" si="0"/>
        <v>42.85</v>
      </c>
      <c r="J16" s="54"/>
      <c r="K16" s="114">
        <f t="shared" si="1"/>
        <v>0</v>
      </c>
    </row>
    <row r="17" spans="1:11" ht="15.75" thickBot="1">
      <c r="A17" s="144"/>
      <c r="B17" s="29" t="s">
        <v>80</v>
      </c>
      <c r="C17" s="90" t="s">
        <v>81</v>
      </c>
      <c r="D17" s="98" t="s">
        <v>82</v>
      </c>
      <c r="E17" s="30" t="s">
        <v>66</v>
      </c>
      <c r="F17" s="31">
        <v>48.6</v>
      </c>
      <c r="G17" s="32">
        <v>1</v>
      </c>
      <c r="H17" s="81" t="s">
        <v>232</v>
      </c>
      <c r="I17" s="121">
        <f t="shared" si="0"/>
        <v>48.6</v>
      </c>
      <c r="J17" s="56"/>
      <c r="K17" s="115">
        <f t="shared" si="1"/>
        <v>0</v>
      </c>
    </row>
    <row r="18" spans="1:11">
      <c r="A18" s="142" t="s">
        <v>83</v>
      </c>
      <c r="B18" s="34" t="s">
        <v>80</v>
      </c>
      <c r="C18" s="88" t="s">
        <v>84</v>
      </c>
      <c r="D18" s="96" t="s">
        <v>85</v>
      </c>
      <c r="E18" s="22" t="s">
        <v>66</v>
      </c>
      <c r="F18" s="23">
        <v>44.75</v>
      </c>
      <c r="G18" s="24">
        <v>1</v>
      </c>
      <c r="H18" s="79" t="s">
        <v>232</v>
      </c>
      <c r="I18" s="119">
        <f t="shared" si="0"/>
        <v>44.75</v>
      </c>
      <c r="J18" s="20"/>
      <c r="K18" s="113">
        <f t="shared" si="1"/>
        <v>0</v>
      </c>
    </row>
    <row r="19" spans="1:11" ht="24">
      <c r="A19" s="143"/>
      <c r="B19" s="33" t="s">
        <v>86</v>
      </c>
      <c r="C19" s="89" t="s">
        <v>87</v>
      </c>
      <c r="D19" s="97" t="s">
        <v>88</v>
      </c>
      <c r="E19" s="26" t="s">
        <v>66</v>
      </c>
      <c r="F19" s="27">
        <v>53</v>
      </c>
      <c r="G19" s="28">
        <v>1</v>
      </c>
      <c r="H19" s="80" t="s">
        <v>232</v>
      </c>
      <c r="I19" s="120">
        <f t="shared" si="0"/>
        <v>53</v>
      </c>
      <c r="J19" s="54"/>
      <c r="K19" s="114">
        <f t="shared" si="1"/>
        <v>0</v>
      </c>
    </row>
    <row r="20" spans="1:11" ht="26.25" thickBot="1">
      <c r="A20" s="144"/>
      <c r="B20" s="35" t="s">
        <v>63</v>
      </c>
      <c r="C20" s="90" t="s">
        <v>89</v>
      </c>
      <c r="D20" s="98" t="s">
        <v>90</v>
      </c>
      <c r="E20" s="30" t="s">
        <v>66</v>
      </c>
      <c r="F20" s="31">
        <v>42.85</v>
      </c>
      <c r="G20" s="32">
        <v>1</v>
      </c>
      <c r="H20" s="81" t="s">
        <v>232</v>
      </c>
      <c r="I20" s="121">
        <f t="shared" si="0"/>
        <v>42.85</v>
      </c>
      <c r="J20" s="56"/>
      <c r="K20" s="115">
        <f t="shared" si="1"/>
        <v>0</v>
      </c>
    </row>
    <row r="21" spans="1:11">
      <c r="A21" s="142" t="s">
        <v>39</v>
      </c>
      <c r="B21" s="21" t="s">
        <v>54</v>
      </c>
      <c r="C21" s="88" t="s">
        <v>91</v>
      </c>
      <c r="D21" s="96" t="s">
        <v>92</v>
      </c>
      <c r="E21" s="22" t="s">
        <v>66</v>
      </c>
      <c r="F21" s="23">
        <v>57.26</v>
      </c>
      <c r="G21" s="24">
        <v>1</v>
      </c>
      <c r="H21" s="79" t="s">
        <v>232</v>
      </c>
      <c r="I21" s="119">
        <f t="shared" si="0"/>
        <v>57.26</v>
      </c>
      <c r="J21" s="20"/>
      <c r="K21" s="113">
        <f t="shared" si="1"/>
        <v>0</v>
      </c>
    </row>
    <row r="22" spans="1:11" ht="26.25" thickBot="1">
      <c r="A22" s="185"/>
      <c r="B22" s="60" t="s">
        <v>93</v>
      </c>
      <c r="C22" s="91" t="s">
        <v>94</v>
      </c>
      <c r="D22" s="99" t="s">
        <v>95</v>
      </c>
      <c r="E22" s="61" t="s">
        <v>66</v>
      </c>
      <c r="F22" s="62">
        <v>45.22</v>
      </c>
      <c r="G22" s="63">
        <v>1</v>
      </c>
      <c r="H22" s="82" t="s">
        <v>232</v>
      </c>
      <c r="I22" s="122">
        <f t="shared" si="0"/>
        <v>45.22</v>
      </c>
      <c r="J22" s="64"/>
      <c r="K22" s="116">
        <f t="shared" si="1"/>
        <v>0</v>
      </c>
    </row>
    <row r="23" spans="1:11">
      <c r="A23" s="145" t="s">
        <v>21</v>
      </c>
      <c r="B23" s="57" t="s">
        <v>80</v>
      </c>
      <c r="C23" s="88" t="s">
        <v>96</v>
      </c>
      <c r="D23" s="96" t="s">
        <v>97</v>
      </c>
      <c r="E23" s="22" t="s">
        <v>98</v>
      </c>
      <c r="F23" s="23">
        <v>28.9</v>
      </c>
      <c r="G23" s="36">
        <v>1</v>
      </c>
      <c r="H23" s="79" t="s">
        <v>232</v>
      </c>
      <c r="I23" s="119">
        <f t="shared" si="0"/>
        <v>28.9</v>
      </c>
      <c r="J23" s="20"/>
      <c r="K23" s="113">
        <f t="shared" si="1"/>
        <v>0</v>
      </c>
    </row>
    <row r="24" spans="1:11" ht="25.5">
      <c r="A24" s="146"/>
      <c r="B24" s="58" t="s">
        <v>99</v>
      </c>
      <c r="C24" s="89" t="s">
        <v>100</v>
      </c>
      <c r="D24" s="97" t="s">
        <v>101</v>
      </c>
      <c r="E24" s="26" t="s">
        <v>98</v>
      </c>
      <c r="F24" s="27">
        <v>26</v>
      </c>
      <c r="G24" s="37">
        <v>1</v>
      </c>
      <c r="H24" s="80" t="s">
        <v>243</v>
      </c>
      <c r="I24" s="120">
        <f t="shared" si="0"/>
        <v>26</v>
      </c>
      <c r="J24" s="54"/>
      <c r="K24" s="114">
        <f t="shared" si="1"/>
        <v>0</v>
      </c>
    </row>
    <row r="25" spans="1:11">
      <c r="A25" s="146"/>
      <c r="B25" s="58" t="s">
        <v>102</v>
      </c>
      <c r="C25" s="89" t="s">
        <v>103</v>
      </c>
      <c r="D25" s="97" t="s">
        <v>104</v>
      </c>
      <c r="E25" s="26" t="s">
        <v>105</v>
      </c>
      <c r="F25" s="27">
        <v>27.25</v>
      </c>
      <c r="G25" s="37">
        <v>1</v>
      </c>
      <c r="H25" s="80" t="s">
        <v>244</v>
      </c>
      <c r="I25" s="120">
        <f t="shared" si="0"/>
        <v>27.25</v>
      </c>
      <c r="J25" s="54"/>
      <c r="K25" s="114">
        <f t="shared" si="1"/>
        <v>0</v>
      </c>
    </row>
    <row r="26" spans="1:11">
      <c r="A26" s="146"/>
      <c r="B26" s="58" t="s">
        <v>106</v>
      </c>
      <c r="C26" s="89" t="s">
        <v>107</v>
      </c>
      <c r="D26" s="97" t="s">
        <v>90</v>
      </c>
      <c r="E26" s="26" t="s">
        <v>108</v>
      </c>
      <c r="F26" s="27">
        <v>31.12</v>
      </c>
      <c r="G26" s="37">
        <v>6</v>
      </c>
      <c r="H26" s="77" t="s">
        <v>40</v>
      </c>
      <c r="I26" s="120">
        <f t="shared" si="0"/>
        <v>5.1866666666666665</v>
      </c>
      <c r="J26" s="54"/>
      <c r="K26" s="114">
        <f t="shared" si="1"/>
        <v>0</v>
      </c>
    </row>
    <row r="27" spans="1:11">
      <c r="A27" s="146"/>
      <c r="B27" s="58" t="s">
        <v>106</v>
      </c>
      <c r="C27" s="89" t="s">
        <v>109</v>
      </c>
      <c r="D27" s="97" t="s">
        <v>90</v>
      </c>
      <c r="E27" s="26" t="s">
        <v>108</v>
      </c>
      <c r="F27" s="27">
        <v>25.42</v>
      </c>
      <c r="G27" s="37">
        <v>6</v>
      </c>
      <c r="H27" s="77" t="s">
        <v>40</v>
      </c>
      <c r="I27" s="120">
        <f t="shared" si="0"/>
        <v>4.2366666666666672</v>
      </c>
      <c r="J27" s="54"/>
      <c r="K27" s="114">
        <f t="shared" si="1"/>
        <v>0</v>
      </c>
    </row>
    <row r="28" spans="1:11">
      <c r="A28" s="146"/>
      <c r="B28" s="58" t="s">
        <v>106</v>
      </c>
      <c r="C28" s="89" t="s">
        <v>110</v>
      </c>
      <c r="D28" s="97" t="s">
        <v>90</v>
      </c>
      <c r="E28" s="26" t="s">
        <v>111</v>
      </c>
      <c r="F28" s="27">
        <v>24.16</v>
      </c>
      <c r="G28" s="37">
        <v>6</v>
      </c>
      <c r="H28" s="77" t="s">
        <v>41</v>
      </c>
      <c r="I28" s="120">
        <f t="shared" si="0"/>
        <v>4.0266666666666664</v>
      </c>
      <c r="J28" s="54"/>
      <c r="K28" s="114">
        <f t="shared" si="1"/>
        <v>0</v>
      </c>
    </row>
    <row r="29" spans="1:11">
      <c r="A29" s="146"/>
      <c r="B29" s="58" t="s">
        <v>106</v>
      </c>
      <c r="C29" s="89" t="s">
        <v>112</v>
      </c>
      <c r="D29" s="97" t="s">
        <v>90</v>
      </c>
      <c r="E29" s="26" t="s">
        <v>113</v>
      </c>
      <c r="F29" s="27">
        <v>24.79</v>
      </c>
      <c r="G29" s="37">
        <v>6</v>
      </c>
      <c r="H29" s="77" t="s">
        <v>42</v>
      </c>
      <c r="I29" s="120">
        <f t="shared" si="0"/>
        <v>4.1316666666666668</v>
      </c>
      <c r="J29" s="54"/>
      <c r="K29" s="114">
        <f t="shared" si="1"/>
        <v>0</v>
      </c>
    </row>
    <row r="30" spans="1:11">
      <c r="A30" s="146"/>
      <c r="B30" s="58" t="s">
        <v>114</v>
      </c>
      <c r="C30" s="89" t="s">
        <v>115</v>
      </c>
      <c r="D30" s="97" t="s">
        <v>116</v>
      </c>
      <c r="E30" s="26" t="s">
        <v>117</v>
      </c>
      <c r="F30" s="27">
        <v>48</v>
      </c>
      <c r="G30" s="37">
        <v>6</v>
      </c>
      <c r="H30" s="80" t="s">
        <v>43</v>
      </c>
      <c r="I30" s="120">
        <f t="shared" si="0"/>
        <v>8</v>
      </c>
      <c r="J30" s="54"/>
      <c r="K30" s="114">
        <f t="shared" si="1"/>
        <v>0</v>
      </c>
    </row>
    <row r="31" spans="1:11">
      <c r="A31" s="146"/>
      <c r="B31" s="58" t="s">
        <v>114</v>
      </c>
      <c r="C31" s="89" t="s">
        <v>118</v>
      </c>
      <c r="D31" s="97" t="s">
        <v>116</v>
      </c>
      <c r="E31" s="26" t="s">
        <v>119</v>
      </c>
      <c r="F31" s="27">
        <v>57</v>
      </c>
      <c r="G31" s="37">
        <v>12</v>
      </c>
      <c r="H31" s="77" t="s">
        <v>44</v>
      </c>
      <c r="I31" s="120">
        <f t="shared" si="0"/>
        <v>4.75</v>
      </c>
      <c r="J31" s="54"/>
      <c r="K31" s="114">
        <f t="shared" si="1"/>
        <v>0</v>
      </c>
    </row>
    <row r="32" spans="1:11" ht="25.5">
      <c r="A32" s="146"/>
      <c r="B32" s="58" t="s">
        <v>120</v>
      </c>
      <c r="C32" s="89" t="s">
        <v>121</v>
      </c>
      <c r="D32" s="97" t="s">
        <v>122</v>
      </c>
      <c r="E32" s="26" t="s">
        <v>119</v>
      </c>
      <c r="F32" s="27">
        <v>57.4</v>
      </c>
      <c r="G32" s="37">
        <v>12</v>
      </c>
      <c r="H32" s="77" t="s">
        <v>44</v>
      </c>
      <c r="I32" s="120">
        <f t="shared" si="0"/>
        <v>4.7833333333333332</v>
      </c>
      <c r="J32" s="54"/>
      <c r="K32" s="114">
        <f t="shared" si="1"/>
        <v>0</v>
      </c>
    </row>
    <row r="33" spans="1:11">
      <c r="A33" s="146"/>
      <c r="B33" s="58" t="s">
        <v>54</v>
      </c>
      <c r="C33" s="89" t="s">
        <v>123</v>
      </c>
      <c r="D33" s="97" t="s">
        <v>92</v>
      </c>
      <c r="E33" s="26" t="s">
        <v>124</v>
      </c>
      <c r="F33" s="27">
        <v>33.32</v>
      </c>
      <c r="G33" s="37">
        <v>6</v>
      </c>
      <c r="H33" s="80" t="s">
        <v>245</v>
      </c>
      <c r="I33" s="120">
        <f t="shared" si="0"/>
        <v>5.5533333333333337</v>
      </c>
      <c r="J33" s="54"/>
      <c r="K33" s="114">
        <f t="shared" si="1"/>
        <v>0</v>
      </c>
    </row>
    <row r="34" spans="1:11">
      <c r="A34" s="146"/>
      <c r="B34" s="58" t="s">
        <v>125</v>
      </c>
      <c r="C34" s="89" t="s">
        <v>126</v>
      </c>
      <c r="D34" s="97" t="s">
        <v>127</v>
      </c>
      <c r="E34" s="26" t="s">
        <v>66</v>
      </c>
      <c r="F34" s="27">
        <f>13.87+6.5</f>
        <v>20.369999999999997</v>
      </c>
      <c r="G34" s="37">
        <v>1</v>
      </c>
      <c r="H34" s="80" t="s">
        <v>232</v>
      </c>
      <c r="I34" s="120">
        <f t="shared" si="0"/>
        <v>20.369999999999997</v>
      </c>
      <c r="J34" s="54"/>
      <c r="K34" s="114">
        <f t="shared" si="1"/>
        <v>0</v>
      </c>
    </row>
    <row r="35" spans="1:11">
      <c r="A35" s="146"/>
      <c r="B35" s="58" t="s">
        <v>125</v>
      </c>
      <c r="C35" s="89" t="s">
        <v>128</v>
      </c>
      <c r="D35" s="97" t="s">
        <v>127</v>
      </c>
      <c r="E35" s="26" t="s">
        <v>66</v>
      </c>
      <c r="F35" s="27">
        <f>14.5+6.5</f>
        <v>21</v>
      </c>
      <c r="G35" s="37">
        <v>1</v>
      </c>
      <c r="H35" s="80" t="s">
        <v>232</v>
      </c>
      <c r="I35" s="120">
        <f t="shared" si="0"/>
        <v>21</v>
      </c>
      <c r="J35" s="54"/>
      <c r="K35" s="114">
        <f t="shared" si="1"/>
        <v>0</v>
      </c>
    </row>
    <row r="36" spans="1:11">
      <c r="A36" s="146"/>
      <c r="B36" s="58" t="s">
        <v>125</v>
      </c>
      <c r="C36" s="89" t="s">
        <v>129</v>
      </c>
      <c r="D36" s="97" t="s">
        <v>127</v>
      </c>
      <c r="E36" s="26" t="s">
        <v>66</v>
      </c>
      <c r="F36" s="27">
        <f>11.97+6.5</f>
        <v>18.47</v>
      </c>
      <c r="G36" s="37">
        <v>1</v>
      </c>
      <c r="H36" s="80" t="s">
        <v>232</v>
      </c>
      <c r="I36" s="120">
        <f t="shared" si="0"/>
        <v>18.47</v>
      </c>
      <c r="J36" s="54"/>
      <c r="K36" s="114">
        <f t="shared" si="1"/>
        <v>0</v>
      </c>
    </row>
    <row r="37" spans="1:11" ht="15.75" thickBot="1">
      <c r="A37" s="147"/>
      <c r="B37" s="59" t="s">
        <v>125</v>
      </c>
      <c r="C37" s="90" t="s">
        <v>130</v>
      </c>
      <c r="D37" s="98" t="s">
        <v>127</v>
      </c>
      <c r="E37" s="30" t="s">
        <v>66</v>
      </c>
      <c r="F37" s="31">
        <f>14.5+6.5</f>
        <v>21</v>
      </c>
      <c r="G37" s="38">
        <v>1</v>
      </c>
      <c r="H37" s="80" t="s">
        <v>232</v>
      </c>
      <c r="I37" s="121">
        <f t="shared" si="0"/>
        <v>21</v>
      </c>
      <c r="J37" s="56"/>
      <c r="K37" s="115">
        <f t="shared" si="1"/>
        <v>0</v>
      </c>
    </row>
    <row r="38" spans="1:11">
      <c r="A38" s="142" t="s">
        <v>219</v>
      </c>
      <c r="B38" s="21" t="s">
        <v>131</v>
      </c>
      <c r="C38" s="88" t="s">
        <v>132</v>
      </c>
      <c r="D38" s="96" t="s">
        <v>133</v>
      </c>
      <c r="E38" s="22" t="s">
        <v>134</v>
      </c>
      <c r="F38" s="23">
        <v>38.5</v>
      </c>
      <c r="G38" s="36">
        <v>12</v>
      </c>
      <c r="H38" s="76" t="s">
        <v>41</v>
      </c>
      <c r="I38" s="119">
        <f t="shared" si="0"/>
        <v>3.2083333333333335</v>
      </c>
      <c r="J38" s="20"/>
      <c r="K38" s="113">
        <f t="shared" si="1"/>
        <v>0</v>
      </c>
    </row>
    <row r="39" spans="1:11">
      <c r="A39" s="143"/>
      <c r="B39" s="25" t="s">
        <v>131</v>
      </c>
      <c r="C39" s="89" t="s">
        <v>135</v>
      </c>
      <c r="D39" s="97" t="s">
        <v>133</v>
      </c>
      <c r="E39" s="26" t="s">
        <v>134</v>
      </c>
      <c r="F39" s="27">
        <v>38.5</v>
      </c>
      <c r="G39" s="37">
        <v>12</v>
      </c>
      <c r="H39" s="77" t="s">
        <v>41</v>
      </c>
      <c r="I39" s="120">
        <f t="shared" si="0"/>
        <v>3.2083333333333335</v>
      </c>
      <c r="J39" s="54"/>
      <c r="K39" s="114">
        <f t="shared" si="1"/>
        <v>0</v>
      </c>
    </row>
    <row r="40" spans="1:11" ht="15.75" thickBot="1">
      <c r="A40" s="143"/>
      <c r="B40" s="25" t="s">
        <v>131</v>
      </c>
      <c r="C40" s="89" t="s">
        <v>11</v>
      </c>
      <c r="D40" s="97" t="s">
        <v>133</v>
      </c>
      <c r="E40" s="26" t="s">
        <v>136</v>
      </c>
      <c r="F40" s="27">
        <v>40</v>
      </c>
      <c r="G40" s="37">
        <v>12</v>
      </c>
      <c r="H40" s="80" t="s">
        <v>46</v>
      </c>
      <c r="I40" s="120">
        <f t="shared" si="0"/>
        <v>3.3333333333333335</v>
      </c>
      <c r="J40" s="54"/>
      <c r="K40" s="114">
        <f t="shared" si="1"/>
        <v>0</v>
      </c>
    </row>
    <row r="41" spans="1:11">
      <c r="A41" s="142" t="s">
        <v>236</v>
      </c>
      <c r="B41" s="21" t="s">
        <v>237</v>
      </c>
      <c r="C41" s="88" t="s">
        <v>137</v>
      </c>
      <c r="D41" s="96" t="s">
        <v>138</v>
      </c>
      <c r="E41" s="22" t="s">
        <v>139</v>
      </c>
      <c r="F41" s="23">
        <v>80.400000000000006</v>
      </c>
      <c r="G41" s="36">
        <v>12</v>
      </c>
      <c r="H41" s="79" t="s">
        <v>220</v>
      </c>
      <c r="I41" s="119">
        <f t="shared" si="0"/>
        <v>6.7</v>
      </c>
      <c r="J41" s="20"/>
      <c r="K41" s="113">
        <f t="shared" si="1"/>
        <v>0</v>
      </c>
    </row>
    <row r="42" spans="1:11">
      <c r="A42" s="143"/>
      <c r="B42" s="33" t="s">
        <v>237</v>
      </c>
      <c r="C42" s="89" t="s">
        <v>12</v>
      </c>
      <c r="D42" s="97" t="s">
        <v>138</v>
      </c>
      <c r="E42" s="26" t="s">
        <v>140</v>
      </c>
      <c r="F42" s="27">
        <v>49</v>
      </c>
      <c r="G42" s="37">
        <v>12</v>
      </c>
      <c r="H42" s="80" t="s">
        <v>221</v>
      </c>
      <c r="I42" s="120">
        <f t="shared" si="0"/>
        <v>4.083333333333333</v>
      </c>
      <c r="J42" s="54"/>
      <c r="K42" s="114">
        <f t="shared" si="1"/>
        <v>0</v>
      </c>
    </row>
    <row r="43" spans="1:11">
      <c r="A43" s="143"/>
      <c r="B43" s="33" t="s">
        <v>237</v>
      </c>
      <c r="C43" s="89" t="s">
        <v>13</v>
      </c>
      <c r="D43" s="97" t="s">
        <v>138</v>
      </c>
      <c r="E43" s="26" t="s">
        <v>141</v>
      </c>
      <c r="F43" s="27">
        <v>62.5</v>
      </c>
      <c r="G43" s="37">
        <v>12</v>
      </c>
      <c r="H43" s="80" t="s">
        <v>222</v>
      </c>
      <c r="I43" s="120">
        <f t="shared" si="0"/>
        <v>5.208333333333333</v>
      </c>
      <c r="J43" s="54"/>
      <c r="K43" s="114">
        <f t="shared" si="1"/>
        <v>0</v>
      </c>
    </row>
    <row r="44" spans="1:11">
      <c r="A44" s="143"/>
      <c r="B44" s="33" t="s">
        <v>237</v>
      </c>
      <c r="C44" s="89" t="s">
        <v>14</v>
      </c>
      <c r="D44" s="97" t="s">
        <v>138</v>
      </c>
      <c r="E44" s="26" t="s">
        <v>140</v>
      </c>
      <c r="F44" s="27">
        <v>40.22</v>
      </c>
      <c r="G44" s="37">
        <v>12</v>
      </c>
      <c r="H44" s="80" t="s">
        <v>221</v>
      </c>
      <c r="I44" s="120">
        <f t="shared" si="0"/>
        <v>3.3516666666666666</v>
      </c>
      <c r="J44" s="54"/>
      <c r="K44" s="114">
        <f t="shared" si="1"/>
        <v>0</v>
      </c>
    </row>
    <row r="45" spans="1:11">
      <c r="A45" s="143"/>
      <c r="B45" s="33" t="s">
        <v>237</v>
      </c>
      <c r="C45" s="89" t="s">
        <v>47</v>
      </c>
      <c r="D45" s="97" t="s">
        <v>138</v>
      </c>
      <c r="E45" s="26" t="s">
        <v>140</v>
      </c>
      <c r="F45" s="27">
        <v>39.5</v>
      </c>
      <c r="G45" s="37">
        <v>12</v>
      </c>
      <c r="H45" s="80" t="s">
        <v>221</v>
      </c>
      <c r="I45" s="120">
        <f t="shared" si="0"/>
        <v>3.2916666666666665</v>
      </c>
      <c r="J45" s="54"/>
      <c r="K45" s="114">
        <f t="shared" si="1"/>
        <v>0</v>
      </c>
    </row>
    <row r="46" spans="1:11" ht="24">
      <c r="A46" s="143"/>
      <c r="B46" s="33" t="s">
        <v>237</v>
      </c>
      <c r="C46" s="89" t="s">
        <v>142</v>
      </c>
      <c r="D46" s="97" t="s">
        <v>138</v>
      </c>
      <c r="E46" s="26" t="s">
        <v>143</v>
      </c>
      <c r="F46" s="27">
        <v>160.5</v>
      </c>
      <c r="G46" s="37">
        <v>1</v>
      </c>
      <c r="H46" s="77" t="s">
        <v>28</v>
      </c>
      <c r="I46" s="120">
        <f t="shared" si="0"/>
        <v>160.5</v>
      </c>
      <c r="J46" s="54"/>
      <c r="K46" s="114">
        <f t="shared" si="1"/>
        <v>0</v>
      </c>
    </row>
    <row r="47" spans="1:11" ht="24">
      <c r="A47" s="143"/>
      <c r="B47" s="33" t="s">
        <v>237</v>
      </c>
      <c r="C47" s="89" t="s">
        <v>144</v>
      </c>
      <c r="D47" s="97" t="s">
        <v>138</v>
      </c>
      <c r="E47" s="26" t="s">
        <v>145</v>
      </c>
      <c r="F47" s="27">
        <v>18.760000000000002</v>
      </c>
      <c r="G47" s="37">
        <v>2</v>
      </c>
      <c r="H47" s="77" t="s">
        <v>29</v>
      </c>
      <c r="I47" s="120">
        <f t="shared" si="0"/>
        <v>9.3800000000000008</v>
      </c>
      <c r="J47" s="54"/>
      <c r="K47" s="114">
        <f t="shared" si="1"/>
        <v>0</v>
      </c>
    </row>
    <row r="48" spans="1:11" ht="24">
      <c r="A48" s="143"/>
      <c r="B48" s="33" t="s">
        <v>237</v>
      </c>
      <c r="C48" s="89" t="s">
        <v>146</v>
      </c>
      <c r="D48" s="97" t="s">
        <v>138</v>
      </c>
      <c r="E48" s="26" t="s">
        <v>145</v>
      </c>
      <c r="F48" s="27">
        <v>18.600000000000001</v>
      </c>
      <c r="G48" s="37">
        <v>2</v>
      </c>
      <c r="H48" s="77" t="s">
        <v>35</v>
      </c>
      <c r="I48" s="120">
        <f t="shared" si="0"/>
        <v>9.3000000000000007</v>
      </c>
      <c r="J48" s="54"/>
      <c r="K48" s="114">
        <f t="shared" si="1"/>
        <v>0</v>
      </c>
    </row>
    <row r="49" spans="1:11">
      <c r="A49" s="143"/>
      <c r="B49" s="33" t="s">
        <v>237</v>
      </c>
      <c r="C49" s="89" t="s">
        <v>147</v>
      </c>
      <c r="D49" s="97" t="s">
        <v>138</v>
      </c>
      <c r="E49" s="26" t="s">
        <v>148</v>
      </c>
      <c r="F49" s="27">
        <v>75.16</v>
      </c>
      <c r="G49" s="37">
        <v>6</v>
      </c>
      <c r="H49" s="77" t="s">
        <v>48</v>
      </c>
      <c r="I49" s="120">
        <f t="shared" si="0"/>
        <v>12.526666666666666</v>
      </c>
      <c r="J49" s="54"/>
      <c r="K49" s="114">
        <f t="shared" si="1"/>
        <v>0</v>
      </c>
    </row>
    <row r="50" spans="1:11">
      <c r="A50" s="143"/>
      <c r="B50" s="33" t="s">
        <v>237</v>
      </c>
      <c r="C50" s="89" t="s">
        <v>22</v>
      </c>
      <c r="D50" s="97" t="s">
        <v>138</v>
      </c>
      <c r="E50" s="26" t="s">
        <v>139</v>
      </c>
      <c r="F50" s="27">
        <v>80.400000000000006</v>
      </c>
      <c r="G50" s="37">
        <v>12</v>
      </c>
      <c r="H50" s="80" t="s">
        <v>220</v>
      </c>
      <c r="I50" s="120">
        <f t="shared" si="0"/>
        <v>6.7</v>
      </c>
      <c r="J50" s="54"/>
      <c r="K50" s="114">
        <f t="shared" si="1"/>
        <v>0</v>
      </c>
    </row>
    <row r="51" spans="1:11">
      <c r="A51" s="143"/>
      <c r="B51" s="33" t="s">
        <v>237</v>
      </c>
      <c r="C51" s="89" t="s">
        <v>23</v>
      </c>
      <c r="D51" s="97" t="s">
        <v>138</v>
      </c>
      <c r="E51" s="26" t="s">
        <v>149</v>
      </c>
      <c r="F51" s="27">
        <v>113.8</v>
      </c>
      <c r="G51" s="37">
        <v>12</v>
      </c>
      <c r="H51" s="80" t="s">
        <v>223</v>
      </c>
      <c r="I51" s="120">
        <f t="shared" si="0"/>
        <v>9.4833333333333325</v>
      </c>
      <c r="J51" s="54"/>
      <c r="K51" s="114">
        <f t="shared" si="1"/>
        <v>0</v>
      </c>
    </row>
    <row r="52" spans="1:11" s="1" customFormat="1">
      <c r="A52" s="143"/>
      <c r="B52" s="33" t="s">
        <v>237</v>
      </c>
      <c r="C52" s="89" t="s">
        <v>24</v>
      </c>
      <c r="D52" s="97" t="s">
        <v>138</v>
      </c>
      <c r="E52" s="26" t="s">
        <v>140</v>
      </c>
      <c r="F52" s="27">
        <v>43.04</v>
      </c>
      <c r="G52" s="37">
        <v>12</v>
      </c>
      <c r="H52" s="80" t="s">
        <v>221</v>
      </c>
      <c r="I52" s="120">
        <f t="shared" si="0"/>
        <v>3.5866666666666664</v>
      </c>
      <c r="J52" s="55"/>
      <c r="K52" s="114">
        <f t="shared" si="1"/>
        <v>0</v>
      </c>
    </row>
    <row r="53" spans="1:11">
      <c r="A53" s="143"/>
      <c r="B53" s="33" t="s">
        <v>237</v>
      </c>
      <c r="C53" s="89" t="s">
        <v>25</v>
      </c>
      <c r="D53" s="97" t="s">
        <v>138</v>
      </c>
      <c r="E53" s="26" t="s">
        <v>150</v>
      </c>
      <c r="F53" s="27">
        <v>72</v>
      </c>
      <c r="G53" s="37">
        <v>12</v>
      </c>
      <c r="H53" s="80" t="s">
        <v>224</v>
      </c>
      <c r="I53" s="120">
        <f t="shared" si="0"/>
        <v>6</v>
      </c>
      <c r="J53" s="54"/>
      <c r="K53" s="114">
        <f t="shared" si="1"/>
        <v>0</v>
      </c>
    </row>
    <row r="54" spans="1:11">
      <c r="A54" s="143"/>
      <c r="B54" s="33" t="s">
        <v>237</v>
      </c>
      <c r="C54" s="89" t="s">
        <v>26</v>
      </c>
      <c r="D54" s="97" t="s">
        <v>138</v>
      </c>
      <c r="E54" s="26" t="s">
        <v>151</v>
      </c>
      <c r="F54" s="27">
        <v>29.28</v>
      </c>
      <c r="G54" s="37">
        <v>1</v>
      </c>
      <c r="H54" s="80" t="s">
        <v>225</v>
      </c>
      <c r="I54" s="120">
        <f t="shared" si="0"/>
        <v>29.28</v>
      </c>
      <c r="J54" s="54"/>
      <c r="K54" s="114">
        <f t="shared" si="1"/>
        <v>0</v>
      </c>
    </row>
    <row r="55" spans="1:11" ht="15.75" thickBot="1">
      <c r="A55" s="144"/>
      <c r="B55" s="29" t="s">
        <v>237</v>
      </c>
      <c r="C55" s="90" t="s">
        <v>27</v>
      </c>
      <c r="D55" s="98" t="s">
        <v>138</v>
      </c>
      <c r="E55" s="30" t="s">
        <v>140</v>
      </c>
      <c r="F55" s="31">
        <v>49.4</v>
      </c>
      <c r="G55" s="38">
        <v>12</v>
      </c>
      <c r="H55" s="78" t="s">
        <v>49</v>
      </c>
      <c r="I55" s="121">
        <f t="shared" si="0"/>
        <v>4.1166666666666663</v>
      </c>
      <c r="J55" s="56"/>
      <c r="K55" s="115">
        <f t="shared" si="1"/>
        <v>0</v>
      </c>
    </row>
    <row r="56" spans="1:11" ht="15.75" thickBot="1">
      <c r="A56" s="67" t="s">
        <v>50</v>
      </c>
      <c r="B56" s="39" t="s">
        <v>152</v>
      </c>
      <c r="C56" s="92" t="s">
        <v>153</v>
      </c>
      <c r="D56" s="100" t="s">
        <v>154</v>
      </c>
      <c r="E56" s="40" t="s">
        <v>155</v>
      </c>
      <c r="F56" s="41">
        <v>94</v>
      </c>
      <c r="G56" s="42">
        <v>4</v>
      </c>
      <c r="H56" s="83" t="s">
        <v>233</v>
      </c>
      <c r="I56" s="123">
        <f t="shared" si="0"/>
        <v>23.5</v>
      </c>
      <c r="J56" s="19"/>
      <c r="K56" s="117">
        <f t="shared" si="1"/>
        <v>0</v>
      </c>
    </row>
    <row r="57" spans="1:11">
      <c r="A57" s="148" t="s">
        <v>218</v>
      </c>
      <c r="B57" s="21" t="s">
        <v>156</v>
      </c>
      <c r="C57" s="88" t="s">
        <v>15</v>
      </c>
      <c r="D57" s="96" t="s">
        <v>157</v>
      </c>
      <c r="E57" s="22" t="s">
        <v>158</v>
      </c>
      <c r="F57" s="23">
        <v>42</v>
      </c>
      <c r="G57" s="36">
        <v>6</v>
      </c>
      <c r="H57" s="76" t="s">
        <v>51</v>
      </c>
      <c r="I57" s="119">
        <f t="shared" si="0"/>
        <v>7</v>
      </c>
      <c r="J57" s="20"/>
      <c r="K57" s="113">
        <f t="shared" si="1"/>
        <v>0</v>
      </c>
    </row>
    <row r="58" spans="1:11">
      <c r="A58" s="149"/>
      <c r="B58" s="25" t="s">
        <v>156</v>
      </c>
      <c r="C58" s="89" t="s">
        <v>16</v>
      </c>
      <c r="D58" s="97" t="s">
        <v>157</v>
      </c>
      <c r="E58" s="26" t="s">
        <v>158</v>
      </c>
      <c r="F58" s="27">
        <v>42</v>
      </c>
      <c r="G58" s="37">
        <v>6</v>
      </c>
      <c r="H58" s="77" t="s">
        <v>51</v>
      </c>
      <c r="I58" s="120">
        <f t="shared" si="0"/>
        <v>7</v>
      </c>
      <c r="J58" s="54"/>
      <c r="K58" s="114">
        <f t="shared" si="1"/>
        <v>0</v>
      </c>
    </row>
    <row r="59" spans="1:11" s="6" customFormat="1">
      <c r="A59" s="149"/>
      <c r="B59" s="25" t="s">
        <v>156</v>
      </c>
      <c r="C59" s="89" t="s">
        <v>17</v>
      </c>
      <c r="D59" s="97" t="s">
        <v>157</v>
      </c>
      <c r="E59" s="26" t="s">
        <v>158</v>
      </c>
      <c r="F59" s="27">
        <v>46.5</v>
      </c>
      <c r="G59" s="37">
        <v>6</v>
      </c>
      <c r="H59" s="77" t="s">
        <v>51</v>
      </c>
      <c r="I59" s="120">
        <f t="shared" si="0"/>
        <v>7.75</v>
      </c>
      <c r="J59" s="55"/>
      <c r="K59" s="114">
        <f t="shared" si="1"/>
        <v>0</v>
      </c>
    </row>
    <row r="60" spans="1:11" ht="15.75" thickBot="1">
      <c r="A60" s="150"/>
      <c r="B60" s="60" t="s">
        <v>156</v>
      </c>
      <c r="C60" s="91" t="s">
        <v>18</v>
      </c>
      <c r="D60" s="99" t="s">
        <v>157</v>
      </c>
      <c r="E60" s="61" t="s">
        <v>158</v>
      </c>
      <c r="F60" s="62">
        <v>42</v>
      </c>
      <c r="G60" s="126">
        <v>6</v>
      </c>
      <c r="H60" s="127" t="s">
        <v>51</v>
      </c>
      <c r="I60" s="122">
        <f t="shared" si="0"/>
        <v>7</v>
      </c>
      <c r="J60" s="128"/>
      <c r="K60" s="116">
        <f t="shared" si="1"/>
        <v>0</v>
      </c>
    </row>
    <row r="61" spans="1:11" ht="30.75" thickBot="1">
      <c r="A61" s="140" t="s">
        <v>217</v>
      </c>
      <c r="B61" s="69" t="s">
        <v>159</v>
      </c>
      <c r="C61" s="93" t="s">
        <v>160</v>
      </c>
      <c r="D61" s="101" t="s">
        <v>161</v>
      </c>
      <c r="E61" s="70" t="s">
        <v>162</v>
      </c>
      <c r="F61" s="71">
        <v>65.2</v>
      </c>
      <c r="G61" s="72">
        <v>1</v>
      </c>
      <c r="H61" s="84" t="s">
        <v>53</v>
      </c>
      <c r="I61" s="124">
        <f t="shared" si="0"/>
        <v>65.2</v>
      </c>
      <c r="J61" s="141"/>
      <c r="K61" s="118">
        <f t="shared" si="1"/>
        <v>0</v>
      </c>
    </row>
    <row r="62" spans="1:11">
      <c r="A62" s="148" t="s">
        <v>163</v>
      </c>
      <c r="B62" s="34" t="s">
        <v>164</v>
      </c>
      <c r="C62" s="88" t="s">
        <v>165</v>
      </c>
      <c r="D62" s="96" t="s">
        <v>166</v>
      </c>
      <c r="E62" s="22" t="s">
        <v>167</v>
      </c>
      <c r="F62" s="23">
        <v>22</v>
      </c>
      <c r="G62" s="36">
        <v>1</v>
      </c>
      <c r="H62" s="76" t="s">
        <v>228</v>
      </c>
      <c r="I62" s="119">
        <f t="shared" si="0"/>
        <v>22</v>
      </c>
      <c r="J62" s="20"/>
      <c r="K62" s="113">
        <f t="shared" si="1"/>
        <v>0</v>
      </c>
    </row>
    <row r="63" spans="1:11">
      <c r="A63" s="149"/>
      <c r="B63" s="25" t="s">
        <v>164</v>
      </c>
      <c r="C63" s="89" t="s">
        <v>168</v>
      </c>
      <c r="D63" s="97" t="s">
        <v>166</v>
      </c>
      <c r="E63" s="26" t="s">
        <v>169</v>
      </c>
      <c r="F63" s="27">
        <v>25</v>
      </c>
      <c r="G63" s="37">
        <v>1</v>
      </c>
      <c r="H63" s="77" t="s">
        <v>229</v>
      </c>
      <c r="I63" s="120">
        <f t="shared" si="0"/>
        <v>25</v>
      </c>
      <c r="J63" s="16"/>
      <c r="K63" s="114">
        <f t="shared" si="1"/>
        <v>0</v>
      </c>
    </row>
    <row r="64" spans="1:11" ht="15.75" thickBot="1">
      <c r="A64" s="181"/>
      <c r="B64" s="29" t="s">
        <v>164</v>
      </c>
      <c r="C64" s="90" t="s">
        <v>170</v>
      </c>
      <c r="D64" s="98" t="s">
        <v>171</v>
      </c>
      <c r="E64" s="30" t="s">
        <v>172</v>
      </c>
      <c r="F64" s="31">
        <v>21.5</v>
      </c>
      <c r="G64" s="38">
        <v>6</v>
      </c>
      <c r="H64" s="78" t="s">
        <v>45</v>
      </c>
      <c r="I64" s="121">
        <f t="shared" si="0"/>
        <v>3.5833333333333335</v>
      </c>
      <c r="J64" s="17"/>
      <c r="K64" s="115">
        <f t="shared" si="1"/>
        <v>0</v>
      </c>
    </row>
    <row r="65" spans="1:11" ht="24">
      <c r="A65" s="142" t="s">
        <v>216</v>
      </c>
      <c r="B65" s="21" t="s">
        <v>173</v>
      </c>
      <c r="C65" s="88" t="s">
        <v>174</v>
      </c>
      <c r="D65" s="96" t="s">
        <v>175</v>
      </c>
      <c r="E65" s="43" t="s">
        <v>66</v>
      </c>
      <c r="F65" s="44">
        <f>25.44+8</f>
        <v>33.44</v>
      </c>
      <c r="G65" s="45">
        <v>1</v>
      </c>
      <c r="H65" s="79" t="s">
        <v>232</v>
      </c>
      <c r="I65" s="119">
        <f t="shared" si="0"/>
        <v>33.44</v>
      </c>
      <c r="J65" s="18"/>
      <c r="K65" s="113">
        <f t="shared" si="1"/>
        <v>0</v>
      </c>
    </row>
    <row r="66" spans="1:11" ht="24.75" thickBot="1">
      <c r="A66" s="144"/>
      <c r="B66" s="35" t="s">
        <v>173</v>
      </c>
      <c r="C66" s="90" t="s">
        <v>176</v>
      </c>
      <c r="D66" s="98" t="s">
        <v>177</v>
      </c>
      <c r="E66" s="46" t="s">
        <v>66</v>
      </c>
      <c r="F66" s="47">
        <f>26.88+8</f>
        <v>34.879999999999995</v>
      </c>
      <c r="G66" s="48">
        <v>1</v>
      </c>
      <c r="H66" s="81" t="s">
        <v>232</v>
      </c>
      <c r="I66" s="121">
        <f t="shared" si="0"/>
        <v>34.879999999999995</v>
      </c>
      <c r="J66" s="17"/>
      <c r="K66" s="115">
        <f t="shared" si="1"/>
        <v>0</v>
      </c>
    </row>
    <row r="67" spans="1:11" ht="30.75" thickBot="1">
      <c r="A67" s="137" t="s">
        <v>234</v>
      </c>
      <c r="B67" s="135" t="s">
        <v>178</v>
      </c>
      <c r="C67" s="92" t="s">
        <v>179</v>
      </c>
      <c r="D67" s="100" t="s">
        <v>180</v>
      </c>
      <c r="E67" s="40" t="s">
        <v>181</v>
      </c>
      <c r="F67" s="41">
        <v>15</v>
      </c>
      <c r="G67" s="42">
        <v>1</v>
      </c>
      <c r="H67" s="136" t="s">
        <v>226</v>
      </c>
      <c r="I67" s="123">
        <f t="shared" si="0"/>
        <v>15</v>
      </c>
      <c r="J67" s="74"/>
      <c r="K67" s="117">
        <f t="shared" si="1"/>
        <v>0</v>
      </c>
    </row>
    <row r="68" spans="1:11">
      <c r="A68" s="182" t="s">
        <v>240</v>
      </c>
      <c r="B68" s="129" t="s">
        <v>182</v>
      </c>
      <c r="C68" s="130" t="s">
        <v>185</v>
      </c>
      <c r="D68" s="131" t="s">
        <v>183</v>
      </c>
      <c r="E68" s="65" t="s">
        <v>184</v>
      </c>
      <c r="F68" s="66">
        <v>75</v>
      </c>
      <c r="G68" s="73">
        <v>20</v>
      </c>
      <c r="H68" s="132" t="s">
        <v>227</v>
      </c>
      <c r="I68" s="133">
        <f t="shared" si="0"/>
        <v>3.75</v>
      </c>
      <c r="J68" s="68"/>
      <c r="K68" s="134">
        <f t="shared" si="1"/>
        <v>0</v>
      </c>
    </row>
    <row r="69" spans="1:11" ht="15.75" thickBot="1">
      <c r="A69" s="180"/>
      <c r="B69" s="102" t="s">
        <v>182</v>
      </c>
      <c r="C69" s="103" t="s">
        <v>186</v>
      </c>
      <c r="D69" s="98" t="s">
        <v>183</v>
      </c>
      <c r="E69" s="46" t="s">
        <v>184</v>
      </c>
      <c r="F69" s="47">
        <v>75</v>
      </c>
      <c r="G69" s="53">
        <v>20</v>
      </c>
      <c r="H69" s="81" t="s">
        <v>227</v>
      </c>
      <c r="I69" s="121">
        <f t="shared" si="0"/>
        <v>3.75</v>
      </c>
      <c r="J69" s="17"/>
      <c r="K69" s="115">
        <f t="shared" si="1"/>
        <v>0</v>
      </c>
    </row>
    <row r="70" spans="1:11">
      <c r="A70" s="142" t="s">
        <v>187</v>
      </c>
      <c r="B70" s="21" t="s">
        <v>188</v>
      </c>
      <c r="C70" s="88" t="s">
        <v>189</v>
      </c>
      <c r="D70" s="96" t="s">
        <v>190</v>
      </c>
      <c r="E70" s="43" t="s">
        <v>191</v>
      </c>
      <c r="F70" s="44">
        <v>28.58</v>
      </c>
      <c r="G70" s="45">
        <v>1</v>
      </c>
      <c r="H70" s="76" t="s">
        <v>20</v>
      </c>
      <c r="I70" s="119">
        <f t="shared" ref="I70:I84" si="2">F70/G70</f>
        <v>28.58</v>
      </c>
      <c r="J70" s="18"/>
      <c r="K70" s="113">
        <f t="shared" ref="K70:K84" si="3">I70*J70</f>
        <v>0</v>
      </c>
    </row>
    <row r="71" spans="1:11" ht="15.75" thickBot="1">
      <c r="A71" s="144"/>
      <c r="B71" s="35" t="s">
        <v>188</v>
      </c>
      <c r="C71" s="90" t="s">
        <v>192</v>
      </c>
      <c r="D71" s="98" t="s">
        <v>190</v>
      </c>
      <c r="E71" s="46" t="s">
        <v>191</v>
      </c>
      <c r="F71" s="47">
        <v>38.799999999999997</v>
      </c>
      <c r="G71" s="48">
        <v>1</v>
      </c>
      <c r="H71" s="78" t="s">
        <v>20</v>
      </c>
      <c r="I71" s="121">
        <f t="shared" si="2"/>
        <v>38.799999999999997</v>
      </c>
      <c r="J71" s="17"/>
      <c r="K71" s="115">
        <f t="shared" si="3"/>
        <v>0</v>
      </c>
    </row>
    <row r="72" spans="1:11">
      <c r="A72" s="178" t="s">
        <v>230</v>
      </c>
      <c r="B72" s="21" t="s">
        <v>235</v>
      </c>
      <c r="C72" s="88" t="s">
        <v>193</v>
      </c>
      <c r="D72" s="96" t="s">
        <v>194</v>
      </c>
      <c r="E72" s="22" t="s">
        <v>195</v>
      </c>
      <c r="F72" s="23">
        <f>43.2+8</f>
        <v>51.2</v>
      </c>
      <c r="G72" s="36">
        <v>8</v>
      </c>
      <c r="H72" s="76" t="s">
        <v>52</v>
      </c>
      <c r="I72" s="119">
        <f t="shared" si="2"/>
        <v>6.4</v>
      </c>
      <c r="J72" s="18"/>
      <c r="K72" s="113">
        <f t="shared" si="3"/>
        <v>0</v>
      </c>
    </row>
    <row r="73" spans="1:11">
      <c r="A73" s="179"/>
      <c r="B73" s="25" t="s">
        <v>235</v>
      </c>
      <c r="C73" s="89" t="s">
        <v>196</v>
      </c>
      <c r="D73" s="97" t="s">
        <v>194</v>
      </c>
      <c r="E73" s="50" t="s">
        <v>195</v>
      </c>
      <c r="F73" s="51">
        <f>45.2+8</f>
        <v>53.2</v>
      </c>
      <c r="G73" s="52">
        <v>8</v>
      </c>
      <c r="H73" s="77" t="s">
        <v>52</v>
      </c>
      <c r="I73" s="120">
        <f t="shared" si="2"/>
        <v>6.65</v>
      </c>
      <c r="J73" s="16"/>
      <c r="K73" s="114">
        <f t="shared" si="3"/>
        <v>0</v>
      </c>
    </row>
    <row r="74" spans="1:11">
      <c r="A74" s="179"/>
      <c r="B74" s="25" t="s">
        <v>235</v>
      </c>
      <c r="C74" s="89" t="s">
        <v>197</v>
      </c>
      <c r="D74" s="97" t="s">
        <v>194</v>
      </c>
      <c r="E74" s="50" t="s">
        <v>195</v>
      </c>
      <c r="F74" s="51">
        <f>50.4+8</f>
        <v>58.4</v>
      </c>
      <c r="G74" s="52">
        <v>8</v>
      </c>
      <c r="H74" s="77" t="s">
        <v>52</v>
      </c>
      <c r="I74" s="120">
        <f t="shared" si="2"/>
        <v>7.3</v>
      </c>
      <c r="J74" s="16"/>
      <c r="K74" s="114">
        <f t="shared" si="3"/>
        <v>0</v>
      </c>
    </row>
    <row r="75" spans="1:11" ht="15.75" thickBot="1">
      <c r="A75" s="180"/>
      <c r="B75" s="29" t="s">
        <v>235</v>
      </c>
      <c r="C75" s="90" t="s">
        <v>198</v>
      </c>
      <c r="D75" s="98" t="s">
        <v>194</v>
      </c>
      <c r="E75" s="46" t="s">
        <v>195</v>
      </c>
      <c r="F75" s="47">
        <f>43.6+8</f>
        <v>51.6</v>
      </c>
      <c r="G75" s="53">
        <v>8</v>
      </c>
      <c r="H75" s="78" t="s">
        <v>52</v>
      </c>
      <c r="I75" s="121">
        <f t="shared" si="2"/>
        <v>6.45</v>
      </c>
      <c r="J75" s="17"/>
      <c r="K75" s="115">
        <f t="shared" si="3"/>
        <v>0</v>
      </c>
    </row>
    <row r="76" spans="1:11">
      <c r="A76" s="178" t="s">
        <v>231</v>
      </c>
      <c r="B76" s="21" t="s">
        <v>199</v>
      </c>
      <c r="C76" s="88" t="s">
        <v>200</v>
      </c>
      <c r="D76" s="96" t="s">
        <v>201</v>
      </c>
      <c r="E76" s="43" t="s">
        <v>98</v>
      </c>
      <c r="F76" s="44">
        <f>52.8+6</f>
        <v>58.8</v>
      </c>
      <c r="G76" s="49">
        <v>6</v>
      </c>
      <c r="H76" s="76" t="s">
        <v>30</v>
      </c>
      <c r="I76" s="119">
        <f t="shared" si="2"/>
        <v>9.7999999999999989</v>
      </c>
      <c r="J76" s="18"/>
      <c r="K76" s="113">
        <f t="shared" si="3"/>
        <v>0</v>
      </c>
    </row>
    <row r="77" spans="1:11">
      <c r="A77" s="179"/>
      <c r="B77" s="25" t="s">
        <v>199</v>
      </c>
      <c r="C77" s="89" t="s">
        <v>202</v>
      </c>
      <c r="D77" s="97" t="s">
        <v>201</v>
      </c>
      <c r="E77" s="50" t="s">
        <v>203</v>
      </c>
      <c r="F77" s="51">
        <f>63+10</f>
        <v>73</v>
      </c>
      <c r="G77" s="52">
        <v>2</v>
      </c>
      <c r="H77" s="77" t="s">
        <v>31</v>
      </c>
      <c r="I77" s="120">
        <f t="shared" si="2"/>
        <v>36.5</v>
      </c>
      <c r="J77" s="16"/>
      <c r="K77" s="114">
        <f t="shared" si="3"/>
        <v>0</v>
      </c>
    </row>
    <row r="78" spans="1:11">
      <c r="A78" s="179"/>
      <c r="B78" s="25" t="s">
        <v>199</v>
      </c>
      <c r="C78" s="89" t="s">
        <v>204</v>
      </c>
      <c r="D78" s="97" t="s">
        <v>205</v>
      </c>
      <c r="E78" s="50" t="s">
        <v>98</v>
      </c>
      <c r="F78" s="51">
        <f>49.8+6</f>
        <v>55.8</v>
      </c>
      <c r="G78" s="52">
        <v>6</v>
      </c>
      <c r="H78" s="77" t="s">
        <v>30</v>
      </c>
      <c r="I78" s="120">
        <f t="shared" si="2"/>
        <v>9.2999999999999989</v>
      </c>
      <c r="J78" s="16"/>
      <c r="K78" s="114">
        <f t="shared" si="3"/>
        <v>0</v>
      </c>
    </row>
    <row r="79" spans="1:11">
      <c r="A79" s="179"/>
      <c r="B79" s="25" t="s">
        <v>199</v>
      </c>
      <c r="C79" s="89" t="s">
        <v>206</v>
      </c>
      <c r="D79" s="97" t="s">
        <v>205</v>
      </c>
      <c r="E79" s="50" t="s">
        <v>203</v>
      </c>
      <c r="F79" s="51">
        <f>62.6+10</f>
        <v>72.599999999999994</v>
      </c>
      <c r="G79" s="52">
        <v>2</v>
      </c>
      <c r="H79" s="77" t="s">
        <v>31</v>
      </c>
      <c r="I79" s="120">
        <f t="shared" si="2"/>
        <v>36.299999999999997</v>
      </c>
      <c r="J79" s="16"/>
      <c r="K79" s="114">
        <f t="shared" si="3"/>
        <v>0</v>
      </c>
    </row>
    <row r="80" spans="1:11">
      <c r="A80" s="179"/>
      <c r="B80" s="25" t="s">
        <v>199</v>
      </c>
      <c r="C80" s="89" t="s">
        <v>207</v>
      </c>
      <c r="D80" s="97" t="s">
        <v>208</v>
      </c>
      <c r="E80" s="50" t="s">
        <v>203</v>
      </c>
      <c r="F80" s="51">
        <f>70+10</f>
        <v>80</v>
      </c>
      <c r="G80" s="52">
        <v>2</v>
      </c>
      <c r="H80" s="77" t="s">
        <v>31</v>
      </c>
      <c r="I80" s="120">
        <f t="shared" si="2"/>
        <v>40</v>
      </c>
      <c r="J80" s="16"/>
      <c r="K80" s="114">
        <f t="shared" si="3"/>
        <v>0</v>
      </c>
    </row>
    <row r="81" spans="1:11">
      <c r="A81" s="179"/>
      <c r="B81" s="25" t="s">
        <v>199</v>
      </c>
      <c r="C81" s="89" t="s">
        <v>209</v>
      </c>
      <c r="D81" s="97" t="s">
        <v>208</v>
      </c>
      <c r="E81" s="50" t="s">
        <v>203</v>
      </c>
      <c r="F81" s="51">
        <f>68+10</f>
        <v>78</v>
      </c>
      <c r="G81" s="52">
        <v>2</v>
      </c>
      <c r="H81" s="77" t="s">
        <v>31</v>
      </c>
      <c r="I81" s="120">
        <f t="shared" si="2"/>
        <v>39</v>
      </c>
      <c r="J81" s="16"/>
      <c r="K81" s="114">
        <f t="shared" si="3"/>
        <v>0</v>
      </c>
    </row>
    <row r="82" spans="1:11">
      <c r="A82" s="179"/>
      <c r="B82" s="25" t="s">
        <v>199</v>
      </c>
      <c r="C82" s="89" t="s">
        <v>210</v>
      </c>
      <c r="D82" s="97" t="s">
        <v>211</v>
      </c>
      <c r="E82" s="50" t="s">
        <v>98</v>
      </c>
      <c r="F82" s="51">
        <f>64.8+6</f>
        <v>70.8</v>
      </c>
      <c r="G82" s="52">
        <v>6</v>
      </c>
      <c r="H82" s="77" t="s">
        <v>30</v>
      </c>
      <c r="I82" s="120">
        <f t="shared" si="2"/>
        <v>11.799999999999999</v>
      </c>
      <c r="J82" s="16"/>
      <c r="K82" s="114">
        <f t="shared" si="3"/>
        <v>0</v>
      </c>
    </row>
    <row r="83" spans="1:11">
      <c r="A83" s="179"/>
      <c r="B83" s="25" t="s">
        <v>199</v>
      </c>
      <c r="C83" s="89" t="s">
        <v>212</v>
      </c>
      <c r="D83" s="97" t="s">
        <v>213</v>
      </c>
      <c r="E83" s="50" t="s">
        <v>98</v>
      </c>
      <c r="F83" s="51">
        <f>74.4+6</f>
        <v>80.400000000000006</v>
      </c>
      <c r="G83" s="52">
        <v>6</v>
      </c>
      <c r="H83" s="77" t="s">
        <v>30</v>
      </c>
      <c r="I83" s="120">
        <f t="shared" si="2"/>
        <v>13.4</v>
      </c>
      <c r="J83" s="16"/>
      <c r="K83" s="114">
        <f t="shared" si="3"/>
        <v>0</v>
      </c>
    </row>
    <row r="84" spans="1:11" ht="15.75" thickBot="1">
      <c r="A84" s="180"/>
      <c r="B84" s="29" t="s">
        <v>199</v>
      </c>
      <c r="C84" s="90" t="s">
        <v>214</v>
      </c>
      <c r="D84" s="98" t="s">
        <v>215</v>
      </c>
      <c r="E84" s="46" t="s">
        <v>98</v>
      </c>
      <c r="F84" s="47">
        <f>80.4+6</f>
        <v>86.4</v>
      </c>
      <c r="G84" s="53">
        <v>6</v>
      </c>
      <c r="H84" s="78" t="s">
        <v>30</v>
      </c>
      <c r="I84" s="121">
        <f t="shared" si="2"/>
        <v>14.4</v>
      </c>
      <c r="J84" s="17"/>
      <c r="K84" s="115">
        <f t="shared" si="3"/>
        <v>0</v>
      </c>
    </row>
    <row r="85" spans="1:11" ht="16.5" thickBot="1">
      <c r="A85" s="138"/>
      <c r="B85" s="2"/>
      <c r="C85" s="94"/>
      <c r="D85" s="94"/>
      <c r="E85" s="4"/>
      <c r="F85" s="75">
        <f>SUM(F7:F84)</f>
        <v>3751.7000000000007</v>
      </c>
      <c r="G85" s="8">
        <f>SUM(G7:G84)</f>
        <v>403</v>
      </c>
      <c r="H85" s="85"/>
      <c r="I85" s="125">
        <f>SUM(I7:I84)</f>
        <v>1717.2900000000002</v>
      </c>
      <c r="J85" s="7">
        <f>SUM(J7:J84)</f>
        <v>0</v>
      </c>
      <c r="K85" s="3"/>
    </row>
    <row r="86" spans="1:11">
      <c r="A86" s="138"/>
      <c r="B86" s="2"/>
      <c r="C86" s="94"/>
      <c r="D86" s="94"/>
      <c r="E86" s="4"/>
      <c r="F86" s="2"/>
      <c r="G86" s="8"/>
      <c r="H86" s="85"/>
      <c r="I86" s="87"/>
      <c r="J86" s="10" t="s">
        <v>32</v>
      </c>
      <c r="K86" s="13">
        <f>SUM(K7:K84)</f>
        <v>0</v>
      </c>
    </row>
    <row r="87" spans="1:11" ht="24">
      <c r="A87" s="138"/>
      <c r="B87" s="2"/>
      <c r="C87" s="94"/>
      <c r="D87" s="94"/>
      <c r="E87" s="4"/>
      <c r="F87" s="2"/>
      <c r="G87" s="8"/>
      <c r="H87" s="85"/>
      <c r="I87" s="87"/>
      <c r="J87" s="11" t="s">
        <v>33</v>
      </c>
      <c r="K87" s="14">
        <f>K86-K88</f>
        <v>0</v>
      </c>
    </row>
    <row r="88" spans="1:11" ht="15.75" thickBot="1">
      <c r="A88" s="138"/>
      <c r="B88" s="2"/>
      <c r="C88" s="94"/>
      <c r="D88" s="94"/>
      <c r="E88" s="4"/>
      <c r="F88" s="2"/>
      <c r="G88" s="8"/>
      <c r="H88" s="85"/>
      <c r="I88" s="87"/>
      <c r="J88" s="12" t="s">
        <v>34</v>
      </c>
      <c r="K88" s="15">
        <f>ROUNDDOWN(K86/2,0)</f>
        <v>0</v>
      </c>
    </row>
  </sheetData>
  <mergeCells count="28">
    <mergeCell ref="A7:A9"/>
    <mergeCell ref="A6:B6"/>
    <mergeCell ref="A10:A17"/>
    <mergeCell ref="A41:A55"/>
    <mergeCell ref="A38:A40"/>
    <mergeCell ref="A21:A22"/>
    <mergeCell ref="A76:A84"/>
    <mergeCell ref="A72:A75"/>
    <mergeCell ref="A70:A71"/>
    <mergeCell ref="A65:A66"/>
    <mergeCell ref="A62:A64"/>
    <mergeCell ref="A68:A69"/>
    <mergeCell ref="A18:A20"/>
    <mergeCell ref="A23:A37"/>
    <mergeCell ref="A57:A60"/>
    <mergeCell ref="A1:K1"/>
    <mergeCell ref="E2:K2"/>
    <mergeCell ref="E3:K3"/>
    <mergeCell ref="E4:K4"/>
    <mergeCell ref="E5:K5"/>
    <mergeCell ref="A2:B2"/>
    <mergeCell ref="A3:B3"/>
    <mergeCell ref="A4:B4"/>
    <mergeCell ref="A5:B5"/>
    <mergeCell ref="C2:D2"/>
    <mergeCell ref="C3:D3"/>
    <mergeCell ref="C4:D4"/>
    <mergeCell ref="C5:D5"/>
  </mergeCells>
  <pageMargins left="0.70866141732283472" right="0.70866141732283472" top="0.59055118110236227" bottom="0.55118110236220474" header="0.31496062992125984" footer="0.31496062992125984"/>
  <pageSetup scale="65" fitToHeight="2" orientation="landscape" verticalDpi="0" r:id="rId1"/>
  <headerFooter>
    <oddHeader xml:space="preserve">&amp;L&amp;F&amp;C&amp;"-,Gras"&amp;12Remise A Flots 2020&amp;RMai 2020
</oddHeader>
    <oddFooter>&amp;L&amp;P/&amp;N&amp;R&amp;F</oddFooter>
  </headerFooter>
  <rowBreaks count="1" manualBreakCount="1">
    <brk id="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BDC2020</vt:lpstr>
      <vt:lpstr>Feuil2</vt:lpstr>
      <vt:lpstr>Feuil3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Freddie</dc:creator>
  <cp:lastModifiedBy>Brigitte</cp:lastModifiedBy>
  <cp:lastPrinted>2020-05-24T16:07:35Z</cp:lastPrinted>
  <dcterms:created xsi:type="dcterms:W3CDTF">2018-05-04T20:21:30Z</dcterms:created>
  <dcterms:modified xsi:type="dcterms:W3CDTF">2020-05-28T19:07:27Z</dcterms:modified>
</cp:coreProperties>
</file>